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'лист1'!$A:$B,'лист1'!$7:$7</definedName>
  </definedNames>
  <calcPr fullCalcOnLoad="1"/>
</workbook>
</file>

<file path=xl/sharedStrings.xml><?xml version="1.0" encoding="utf-8"?>
<sst xmlns="http://schemas.openxmlformats.org/spreadsheetml/2006/main" count="562" uniqueCount="86">
  <si>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</si>
  <si>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</si>
  <si>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</si>
  <si>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</si>
  <si>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</si>
  <si>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</si>
  <si>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</si>
  <si>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</si>
  <si>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</si>
  <si>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</si>
  <si>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</si>
  <si>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</si>
  <si>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</si>
  <si>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</si>
  <si>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</si>
  <si>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</si>
  <si>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</si>
  <si>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</si>
  <si>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</si>
  <si>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</si>
  <si>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</si>
  <si>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</si>
  <si>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</si>
  <si>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</si>
  <si>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</si>
  <si>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Лот №4 Территориальный округ Майская горка</t>
  </si>
  <si>
    <t>ул. Машиностроителей</t>
  </si>
  <si>
    <t>ул.Дружбы</t>
  </si>
  <si>
    <t>ул. Сплавная</t>
  </si>
  <si>
    <t>ул. Лермонтова</t>
  </si>
  <si>
    <t>ул. Чкалова</t>
  </si>
  <si>
    <t>10</t>
  </si>
  <si>
    <t>15</t>
  </si>
  <si>
    <t>15,1</t>
  </si>
  <si>
    <t>17,1</t>
  </si>
  <si>
    <t>17,2</t>
  </si>
  <si>
    <t>4</t>
  </si>
  <si>
    <t>12</t>
  </si>
  <si>
    <t>14</t>
  </si>
  <si>
    <t>17</t>
  </si>
  <si>
    <t>19</t>
  </si>
  <si>
    <t>5</t>
  </si>
  <si>
    <t>5,1</t>
  </si>
  <si>
    <t>23</t>
  </si>
  <si>
    <t>ул. Первомайская</t>
  </si>
  <si>
    <t>ул. Ф.Абрамова</t>
  </si>
  <si>
    <t>25,2</t>
  </si>
  <si>
    <t>21</t>
  </si>
  <si>
    <t>9</t>
  </si>
  <si>
    <t>11</t>
  </si>
  <si>
    <t>13</t>
  </si>
  <si>
    <t>ул. Приречная</t>
  </si>
  <si>
    <t>ул. Емельяна Пугачева</t>
  </si>
  <si>
    <t>ул. Полины Осипенко</t>
  </si>
  <si>
    <t>ул. Дружбы</t>
  </si>
  <si>
    <t>ул. Калинина</t>
  </si>
  <si>
    <t>ул. Овощная</t>
  </si>
  <si>
    <t>ул. Прибрежная</t>
  </si>
  <si>
    <t>ул. Республиканская</t>
  </si>
  <si>
    <t>ул.Сплавная</t>
  </si>
  <si>
    <t>ул. Энтузиастов</t>
  </si>
  <si>
    <t>ул. Почтовая</t>
  </si>
  <si>
    <t>16</t>
  </si>
  <si>
    <t>20</t>
  </si>
  <si>
    <t>26</t>
  </si>
  <si>
    <t>28</t>
  </si>
  <si>
    <t>6</t>
  </si>
  <si>
    <t>18</t>
  </si>
  <si>
    <t>35</t>
  </si>
  <si>
    <t>37</t>
  </si>
  <si>
    <t>7</t>
  </si>
  <si>
    <t>8</t>
  </si>
  <si>
    <t>3</t>
  </si>
  <si>
    <t>25</t>
  </si>
  <si>
    <t>27</t>
  </si>
  <si>
    <t>7, 3</t>
  </si>
  <si>
    <t>19,1</t>
  </si>
  <si>
    <t>19,3</t>
  </si>
  <si>
    <t>20,1</t>
  </si>
  <si>
    <t>32</t>
  </si>
  <si>
    <t>34</t>
  </si>
  <si>
    <t>42</t>
  </si>
  <si>
    <t>29</t>
  </si>
  <si>
    <t>ул.Машиностроителей</t>
  </si>
  <si>
    <t>24</t>
  </si>
  <si>
    <t>44,2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</si>
</sst>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indexed="8"/>
      </left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172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173" fontId="6" fillId="33" borderId="13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2" fontId="6" fillId="33" borderId="13" xfId="0" applyNumberFormat="1" applyFont="1" applyFill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9" fontId="8" fillId="33" borderId="10" xfId="52" applyNumberFormat="1" applyFont="1" applyFill="1" applyBorder="1" applyAlignment="1">
      <alignment horizontal="left" wrapText="1"/>
      <protection/>
    </xf>
    <xf numFmtId="49" fontId="8" fillId="33" borderId="16" xfId="0" applyNumberFormat="1" applyFont="1" applyFill="1" applyBorder="1" applyAlignment="1">
      <alignment horizontal="left" wrapText="1"/>
    </xf>
    <xf numFmtId="2" fontId="8" fillId="33" borderId="10" xfId="0" applyNumberFormat="1" applyFont="1" applyFill="1" applyBorder="1" applyAlignment="1">
      <alignment horizontal="center" vertical="center" wrapText="1"/>
    </xf>
    <xf numFmtId="49" fontId="8" fillId="33" borderId="20" xfId="52" applyNumberFormat="1" applyFont="1" applyFill="1" applyBorder="1" applyAlignment="1">
      <alignment horizontal="left" wrapText="1"/>
      <protection/>
    </xf>
    <xf numFmtId="175" fontId="8" fillId="33" borderId="10" xfId="52" applyNumberFormat="1" applyFont="1" applyFill="1" applyBorder="1" applyAlignment="1">
      <alignment horizontal="center" vertical="center" wrapText="1"/>
      <protection/>
    </xf>
    <xf numFmtId="49" fontId="8" fillId="33" borderId="21" xfId="0" applyNumberFormat="1" applyFont="1" applyFill="1" applyBorder="1" applyAlignment="1">
      <alignment horizontal="left" wrapText="1"/>
    </xf>
    <xf numFmtId="2" fontId="8" fillId="33" borderId="10" xfId="52" applyNumberFormat="1" applyFont="1" applyFill="1" applyBorder="1" applyAlignment="1">
      <alignment horizontal="center" vertical="center" wrapText="1"/>
      <protection/>
    </xf>
    <xf numFmtId="49" fontId="8" fillId="33" borderId="22" xfId="52" applyNumberFormat="1" applyFont="1" applyFill="1" applyBorder="1" applyAlignment="1">
      <alignment horizontal="center" wrapText="1"/>
      <protection/>
    </xf>
    <xf numFmtId="49" fontId="8" fillId="33" borderId="10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21" sqref="C21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49" width="9.875" style="22" customWidth="1"/>
    <col min="50" max="53" width="12.75390625" style="22" customWidth="1"/>
    <col min="54" max="67" width="12.75390625" style="6" customWidth="1"/>
    <col min="68" max="16384" width="9.125" style="6" customWidth="1"/>
  </cols>
  <sheetData>
    <row r="1" spans="2:25" ht="15.75">
      <c r="B1" s="4"/>
      <c r="C1" s="20" t="s">
        <v>9</v>
      </c>
      <c r="D1" s="20"/>
      <c r="E1" s="21"/>
      <c r="F1" s="20"/>
      <c r="G1" s="21"/>
      <c r="H1" s="21"/>
      <c r="I1" s="20"/>
      <c r="J1" s="20"/>
      <c r="K1" s="21"/>
      <c r="L1" s="21"/>
      <c r="M1" s="20"/>
      <c r="N1" s="21"/>
      <c r="O1" s="21"/>
      <c r="P1" s="20"/>
      <c r="Q1" s="20"/>
      <c r="R1" s="21"/>
      <c r="S1" s="21"/>
      <c r="T1" s="20"/>
      <c r="U1" s="21"/>
      <c r="V1" s="20"/>
      <c r="W1" s="21"/>
      <c r="X1" s="21"/>
      <c r="Y1" s="20"/>
    </row>
    <row r="2" spans="2:25" ht="15.75">
      <c r="B2" s="3"/>
      <c r="C2" s="23" t="s">
        <v>10</v>
      </c>
      <c r="D2" s="23"/>
      <c r="E2" s="21"/>
      <c r="F2" s="23"/>
      <c r="G2" s="21"/>
      <c r="H2" s="21"/>
      <c r="I2" s="23"/>
      <c r="J2" s="23"/>
      <c r="K2" s="21"/>
      <c r="L2" s="21"/>
      <c r="M2" s="23"/>
      <c r="N2" s="21"/>
      <c r="O2" s="21"/>
      <c r="P2" s="23"/>
      <c r="Q2" s="23"/>
      <c r="R2" s="21"/>
      <c r="S2" s="21"/>
      <c r="T2" s="23"/>
      <c r="U2" s="21"/>
      <c r="V2" s="23"/>
      <c r="W2" s="21"/>
      <c r="X2" s="21"/>
      <c r="Y2" s="23"/>
    </row>
    <row r="3" spans="2:25" ht="15.75">
      <c r="B3" s="3"/>
      <c r="C3" s="23" t="s">
        <v>11</v>
      </c>
      <c r="D3" s="23"/>
      <c r="E3" s="21"/>
      <c r="F3" s="23"/>
      <c r="G3" s="21"/>
      <c r="H3" s="21"/>
      <c r="I3" s="23"/>
      <c r="J3" s="23"/>
      <c r="K3" s="21"/>
      <c r="L3" s="21"/>
      <c r="M3" s="23"/>
      <c r="N3" s="21"/>
      <c r="O3" s="21"/>
      <c r="P3" s="23"/>
      <c r="Q3" s="23"/>
      <c r="R3" s="21"/>
      <c r="S3" s="21"/>
      <c r="T3" s="23"/>
      <c r="U3" s="21"/>
      <c r="V3" s="23"/>
      <c r="W3" s="21"/>
      <c r="X3" s="21"/>
      <c r="Y3" s="23"/>
    </row>
    <row r="4" spans="1:25" ht="14.25" customHeight="1">
      <c r="A4" s="7"/>
      <c r="B4" s="2"/>
      <c r="C4" s="24"/>
      <c r="D4" s="24"/>
      <c r="F4" s="24"/>
      <c r="I4" s="24"/>
      <c r="J4" s="24"/>
      <c r="M4" s="24"/>
      <c r="P4" s="24"/>
      <c r="Q4" s="24"/>
      <c r="T4" s="24"/>
      <c r="V4" s="24"/>
      <c r="Y4" s="24"/>
    </row>
    <row r="5" spans="1:53" s="8" customFormat="1" ht="30.75" customHeight="1">
      <c r="A5" s="64" t="s">
        <v>12</v>
      </c>
      <c r="B5" s="6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2" ht="18.75" customHeight="1">
      <c r="A6" s="66" t="s">
        <v>25</v>
      </c>
      <c r="B6" s="67"/>
    </row>
    <row r="7" spans="1:67" s="9" customFormat="1" ht="82.5" customHeight="1">
      <c r="A7" s="61" t="s">
        <v>7</v>
      </c>
      <c r="B7" s="61" t="s">
        <v>8</v>
      </c>
      <c r="C7" s="76" t="s">
        <v>26</v>
      </c>
      <c r="D7" s="76" t="s">
        <v>27</v>
      </c>
      <c r="E7" s="76" t="s">
        <v>27</v>
      </c>
      <c r="F7" s="76" t="s">
        <v>27</v>
      </c>
      <c r="G7" s="76" t="s">
        <v>27</v>
      </c>
      <c r="H7" s="76" t="s">
        <v>28</v>
      </c>
      <c r="I7" s="76" t="s">
        <v>27</v>
      </c>
      <c r="J7" s="76" t="s">
        <v>27</v>
      </c>
      <c r="K7" s="76" t="s">
        <v>27</v>
      </c>
      <c r="L7" s="76" t="s">
        <v>27</v>
      </c>
      <c r="M7" s="76" t="s">
        <v>27</v>
      </c>
      <c r="N7" s="76" t="s">
        <v>29</v>
      </c>
      <c r="O7" s="76" t="s">
        <v>29</v>
      </c>
      <c r="P7" s="76" t="s">
        <v>29</v>
      </c>
      <c r="Q7" s="76" t="s">
        <v>30</v>
      </c>
      <c r="R7" s="76" t="s">
        <v>29</v>
      </c>
      <c r="S7" s="63" t="s">
        <v>44</v>
      </c>
      <c r="T7" s="63" t="s">
        <v>45</v>
      </c>
      <c r="U7" s="76" t="s">
        <v>29</v>
      </c>
      <c r="V7" s="76" t="s">
        <v>29</v>
      </c>
      <c r="W7" s="76" t="s">
        <v>29</v>
      </c>
      <c r="X7" s="76" t="s">
        <v>51</v>
      </c>
      <c r="Y7" s="76" t="s">
        <v>52</v>
      </c>
      <c r="Z7" s="76" t="s">
        <v>52</v>
      </c>
      <c r="AA7" s="76" t="s">
        <v>51</v>
      </c>
      <c r="AB7" s="76" t="s">
        <v>53</v>
      </c>
      <c r="AC7" s="76" t="s">
        <v>53</v>
      </c>
      <c r="AD7" s="76" t="s">
        <v>54</v>
      </c>
      <c r="AE7" s="76" t="s">
        <v>54</v>
      </c>
      <c r="AF7" s="76" t="s">
        <v>54</v>
      </c>
      <c r="AG7" s="76" t="s">
        <v>54</v>
      </c>
      <c r="AH7" s="76" t="s">
        <v>54</v>
      </c>
      <c r="AI7" s="76" t="s">
        <v>54</v>
      </c>
      <c r="AJ7" s="76" t="s">
        <v>55</v>
      </c>
      <c r="AK7" s="76" t="s">
        <v>55</v>
      </c>
      <c r="AL7" s="76" t="s">
        <v>55</v>
      </c>
      <c r="AM7" s="76" t="s">
        <v>29</v>
      </c>
      <c r="AN7" s="76" t="s">
        <v>29</v>
      </c>
      <c r="AO7" s="76" t="s">
        <v>29</v>
      </c>
      <c r="AP7" s="76" t="s">
        <v>29</v>
      </c>
      <c r="AQ7" s="76" t="s">
        <v>29</v>
      </c>
      <c r="AR7" s="76" t="s">
        <v>26</v>
      </c>
      <c r="AS7" s="76" t="s">
        <v>26</v>
      </c>
      <c r="AT7" s="76" t="s">
        <v>56</v>
      </c>
      <c r="AU7" s="76" t="s">
        <v>56</v>
      </c>
      <c r="AV7" s="76" t="s">
        <v>44</v>
      </c>
      <c r="AW7" s="76" t="s">
        <v>44</v>
      </c>
      <c r="AX7" s="76" t="s">
        <v>44</v>
      </c>
      <c r="AY7" s="76" t="s">
        <v>44</v>
      </c>
      <c r="AZ7" s="76" t="s">
        <v>44</v>
      </c>
      <c r="BA7" s="76" t="s">
        <v>44</v>
      </c>
      <c r="BB7" s="76" t="s">
        <v>57</v>
      </c>
      <c r="BC7" s="76" t="s">
        <v>57</v>
      </c>
      <c r="BD7" s="76" t="s">
        <v>57</v>
      </c>
      <c r="BE7" s="76" t="s">
        <v>57</v>
      </c>
      <c r="BF7" s="76" t="s">
        <v>58</v>
      </c>
      <c r="BG7" s="76" t="s">
        <v>59</v>
      </c>
      <c r="BH7" s="76" t="s">
        <v>60</v>
      </c>
      <c r="BI7" s="76" t="s">
        <v>61</v>
      </c>
      <c r="BJ7" s="76" t="s">
        <v>29</v>
      </c>
      <c r="BK7" s="83" t="s">
        <v>51</v>
      </c>
      <c r="BL7" s="83" t="s">
        <v>55</v>
      </c>
      <c r="BM7" s="83" t="s">
        <v>83</v>
      </c>
      <c r="BN7" s="83" t="s">
        <v>60</v>
      </c>
      <c r="BO7" s="83" t="s">
        <v>55</v>
      </c>
    </row>
    <row r="8" spans="1:67" s="9" customFormat="1" ht="14.25" customHeight="1">
      <c r="A8" s="75"/>
      <c r="B8" s="75"/>
      <c r="C8" s="77" t="s">
        <v>31</v>
      </c>
      <c r="D8" s="77" t="s">
        <v>32</v>
      </c>
      <c r="E8" s="77" t="s">
        <v>33</v>
      </c>
      <c r="F8" s="77" t="s">
        <v>34</v>
      </c>
      <c r="G8" s="77" t="s">
        <v>35</v>
      </c>
      <c r="H8" s="77" t="s">
        <v>36</v>
      </c>
      <c r="I8" s="77" t="s">
        <v>36</v>
      </c>
      <c r="J8" s="77" t="s">
        <v>37</v>
      </c>
      <c r="K8" s="77" t="s">
        <v>38</v>
      </c>
      <c r="L8" s="77" t="s">
        <v>39</v>
      </c>
      <c r="M8" s="77" t="s">
        <v>40</v>
      </c>
      <c r="N8" s="77" t="s">
        <v>36</v>
      </c>
      <c r="O8" s="77" t="s">
        <v>41</v>
      </c>
      <c r="P8" s="77" t="s">
        <v>40</v>
      </c>
      <c r="Q8" s="77" t="s">
        <v>42</v>
      </c>
      <c r="R8" s="77" t="s">
        <v>43</v>
      </c>
      <c r="S8" s="79" t="s">
        <v>46</v>
      </c>
      <c r="T8" s="79" t="s">
        <v>47</v>
      </c>
      <c r="U8" s="79" t="s">
        <v>48</v>
      </c>
      <c r="V8" s="79" t="s">
        <v>49</v>
      </c>
      <c r="W8" s="79" t="s">
        <v>50</v>
      </c>
      <c r="X8" s="77" t="s">
        <v>48</v>
      </c>
      <c r="Y8" s="77" t="s">
        <v>36</v>
      </c>
      <c r="Z8" s="77" t="s">
        <v>62</v>
      </c>
      <c r="AA8" s="77" t="s">
        <v>63</v>
      </c>
      <c r="AB8" s="77" t="s">
        <v>64</v>
      </c>
      <c r="AC8" s="77" t="s">
        <v>65</v>
      </c>
      <c r="AD8" s="77" t="s">
        <v>66</v>
      </c>
      <c r="AE8" s="77" t="s">
        <v>67</v>
      </c>
      <c r="AF8" s="77" t="s">
        <v>47</v>
      </c>
      <c r="AG8" s="77" t="s">
        <v>43</v>
      </c>
      <c r="AH8" s="77" t="s">
        <v>68</v>
      </c>
      <c r="AI8" s="77" t="s">
        <v>69</v>
      </c>
      <c r="AJ8" s="77" t="s">
        <v>41</v>
      </c>
      <c r="AK8" s="77" t="s">
        <v>70</v>
      </c>
      <c r="AL8" s="77" t="s">
        <v>71</v>
      </c>
      <c r="AM8" s="77" t="s">
        <v>72</v>
      </c>
      <c r="AN8" s="77" t="s">
        <v>39</v>
      </c>
      <c r="AO8" s="77" t="s">
        <v>47</v>
      </c>
      <c r="AP8" s="77" t="s">
        <v>73</v>
      </c>
      <c r="AQ8" s="77" t="s">
        <v>74</v>
      </c>
      <c r="AR8" s="81" t="s">
        <v>70</v>
      </c>
      <c r="AS8" s="81" t="s">
        <v>49</v>
      </c>
      <c r="AT8" s="81" t="s">
        <v>62</v>
      </c>
      <c r="AU8" s="81" t="s">
        <v>67</v>
      </c>
      <c r="AV8" s="81" t="s">
        <v>75</v>
      </c>
      <c r="AW8" s="81" t="s">
        <v>34</v>
      </c>
      <c r="AX8" s="81" t="s">
        <v>67</v>
      </c>
      <c r="AY8" s="81" t="s">
        <v>76</v>
      </c>
      <c r="AZ8" s="81" t="s">
        <v>77</v>
      </c>
      <c r="BA8" s="81" t="s">
        <v>78</v>
      </c>
      <c r="BB8" s="81" t="s">
        <v>65</v>
      </c>
      <c r="BC8" s="81" t="s">
        <v>63</v>
      </c>
      <c r="BD8" s="81" t="s">
        <v>79</v>
      </c>
      <c r="BE8" s="81" t="s">
        <v>80</v>
      </c>
      <c r="BF8" s="81" t="s">
        <v>36</v>
      </c>
      <c r="BG8" s="81" t="s">
        <v>72</v>
      </c>
      <c r="BH8" s="81" t="s">
        <v>81</v>
      </c>
      <c r="BI8" s="81" t="s">
        <v>70</v>
      </c>
      <c r="BJ8" s="76" t="s">
        <v>82</v>
      </c>
      <c r="BK8" s="84" t="s">
        <v>84</v>
      </c>
      <c r="BL8" s="84" t="s">
        <v>36</v>
      </c>
      <c r="BM8" s="84" t="s">
        <v>36</v>
      </c>
      <c r="BN8" s="84" t="s">
        <v>85</v>
      </c>
      <c r="BO8" s="84" t="s">
        <v>67</v>
      </c>
    </row>
    <row r="9" spans="1:67" ht="14.25" customHeight="1">
      <c r="A9" s="1"/>
      <c r="B9" s="1" t="s">
        <v>13</v>
      </c>
      <c r="C9" s="78">
        <v>519.5</v>
      </c>
      <c r="D9" s="78">
        <v>522.1</v>
      </c>
      <c r="E9" s="78">
        <v>519.3</v>
      </c>
      <c r="F9" s="78">
        <v>511.2</v>
      </c>
      <c r="G9" s="78">
        <v>725.1</v>
      </c>
      <c r="H9" s="78">
        <v>758.1</v>
      </c>
      <c r="I9" s="78">
        <v>463.7</v>
      </c>
      <c r="J9" s="78">
        <v>674.4</v>
      </c>
      <c r="K9" s="78">
        <v>539.9</v>
      </c>
      <c r="L9" s="78">
        <v>560.7</v>
      </c>
      <c r="M9" s="78">
        <v>544.5</v>
      </c>
      <c r="N9" s="78">
        <v>546.2</v>
      </c>
      <c r="O9" s="78">
        <v>546.2</v>
      </c>
      <c r="P9" s="78">
        <v>426.2</v>
      </c>
      <c r="Q9" s="78">
        <v>540.3</v>
      </c>
      <c r="R9" s="78">
        <v>782.9</v>
      </c>
      <c r="S9" s="80">
        <v>436.7</v>
      </c>
      <c r="T9" s="80">
        <v>730.9</v>
      </c>
      <c r="U9" s="80">
        <v>447.2</v>
      </c>
      <c r="V9" s="80">
        <v>473.6</v>
      </c>
      <c r="W9" s="80">
        <v>481.4</v>
      </c>
      <c r="X9" s="78">
        <v>165.4</v>
      </c>
      <c r="Y9" s="78">
        <v>403.8</v>
      </c>
      <c r="Z9" s="78">
        <v>330.9</v>
      </c>
      <c r="AA9" s="78">
        <v>330.3</v>
      </c>
      <c r="AB9" s="78">
        <v>408</v>
      </c>
      <c r="AC9" s="78">
        <v>419.5</v>
      </c>
      <c r="AD9" s="78">
        <v>728.6</v>
      </c>
      <c r="AE9" s="78">
        <v>497.1</v>
      </c>
      <c r="AF9" s="78">
        <v>512.5</v>
      </c>
      <c r="AG9" s="78">
        <v>524.4</v>
      </c>
      <c r="AH9" s="78">
        <v>467.3</v>
      </c>
      <c r="AI9" s="78">
        <v>592.9</v>
      </c>
      <c r="AJ9" s="78">
        <v>469.7</v>
      </c>
      <c r="AK9" s="78">
        <v>472.4</v>
      </c>
      <c r="AL9" s="78">
        <v>473</v>
      </c>
      <c r="AM9" s="78">
        <v>523.8</v>
      </c>
      <c r="AN9" s="78">
        <v>455.2</v>
      </c>
      <c r="AO9" s="78">
        <v>581.8</v>
      </c>
      <c r="AP9" s="78">
        <v>603.5</v>
      </c>
      <c r="AQ9" s="78">
        <v>579.1</v>
      </c>
      <c r="AR9" s="78">
        <v>535.4</v>
      </c>
      <c r="AS9" s="78">
        <v>713.7</v>
      </c>
      <c r="AT9" s="78">
        <v>407.4</v>
      </c>
      <c r="AU9" s="78">
        <v>409</v>
      </c>
      <c r="AV9" s="78">
        <v>512.9</v>
      </c>
      <c r="AW9" s="78">
        <v>716.1</v>
      </c>
      <c r="AX9" s="78">
        <v>428.8</v>
      </c>
      <c r="AY9" s="78">
        <v>712.2</v>
      </c>
      <c r="AZ9" s="78">
        <v>258.3</v>
      </c>
      <c r="BA9" s="78">
        <v>424.4</v>
      </c>
      <c r="BB9" s="78">
        <v>519.4</v>
      </c>
      <c r="BC9" s="78">
        <v>520.7</v>
      </c>
      <c r="BD9" s="78">
        <v>510.2</v>
      </c>
      <c r="BE9" s="78">
        <v>516.1</v>
      </c>
      <c r="BF9" s="78">
        <v>465.1</v>
      </c>
      <c r="BG9" s="78">
        <v>725.1</v>
      </c>
      <c r="BH9" s="78">
        <v>331.9</v>
      </c>
      <c r="BI9" s="78">
        <v>334.7</v>
      </c>
      <c r="BJ9" s="82">
        <v>748.1</v>
      </c>
      <c r="BK9" s="62">
        <v>411.3</v>
      </c>
      <c r="BL9" s="62">
        <v>471</v>
      </c>
      <c r="BM9" s="62">
        <v>614.8</v>
      </c>
      <c r="BN9" s="62">
        <v>338.4</v>
      </c>
      <c r="BO9" s="62">
        <v>715</v>
      </c>
    </row>
    <row r="10" spans="1:67" ht="14.25" customHeight="1" thickBot="1">
      <c r="A10" s="1"/>
      <c r="B10" s="5" t="s">
        <v>14</v>
      </c>
      <c r="C10" s="78">
        <v>519.5</v>
      </c>
      <c r="D10" s="78">
        <v>522.1</v>
      </c>
      <c r="E10" s="78">
        <v>519.3</v>
      </c>
      <c r="F10" s="78">
        <v>511.2</v>
      </c>
      <c r="G10" s="78">
        <v>725.1</v>
      </c>
      <c r="H10" s="78">
        <v>758.1</v>
      </c>
      <c r="I10" s="78">
        <v>463.7</v>
      </c>
      <c r="J10" s="78">
        <v>674.4</v>
      </c>
      <c r="K10" s="78">
        <v>539.9</v>
      </c>
      <c r="L10" s="78">
        <v>560.7</v>
      </c>
      <c r="M10" s="78">
        <v>544.5</v>
      </c>
      <c r="N10" s="78">
        <v>546.2</v>
      </c>
      <c r="O10" s="78">
        <v>546.2</v>
      </c>
      <c r="P10" s="78">
        <v>426.2</v>
      </c>
      <c r="Q10" s="78">
        <v>540.3</v>
      </c>
      <c r="R10" s="78">
        <v>782.9</v>
      </c>
      <c r="S10" s="80">
        <v>436.7</v>
      </c>
      <c r="T10" s="80">
        <v>730.9</v>
      </c>
      <c r="U10" s="80">
        <v>447.2</v>
      </c>
      <c r="V10" s="80">
        <v>473.6</v>
      </c>
      <c r="W10" s="80">
        <v>481.4</v>
      </c>
      <c r="X10" s="78">
        <v>165.4</v>
      </c>
      <c r="Y10" s="78">
        <v>403.8</v>
      </c>
      <c r="Z10" s="78">
        <v>330.9</v>
      </c>
      <c r="AA10" s="78">
        <v>330.3</v>
      </c>
      <c r="AB10" s="78">
        <v>408</v>
      </c>
      <c r="AC10" s="78">
        <v>419.5</v>
      </c>
      <c r="AD10" s="78">
        <v>728.6</v>
      </c>
      <c r="AE10" s="78">
        <v>497.1</v>
      </c>
      <c r="AF10" s="78">
        <v>512.5</v>
      </c>
      <c r="AG10" s="78">
        <v>524.4</v>
      </c>
      <c r="AH10" s="78">
        <v>467.3</v>
      </c>
      <c r="AI10" s="78">
        <v>592.9</v>
      </c>
      <c r="AJ10" s="78">
        <v>469.7</v>
      </c>
      <c r="AK10" s="78">
        <v>472.4</v>
      </c>
      <c r="AL10" s="78">
        <v>473</v>
      </c>
      <c r="AM10" s="78">
        <v>523.8</v>
      </c>
      <c r="AN10" s="78">
        <v>455.2</v>
      </c>
      <c r="AO10" s="78">
        <v>581.8</v>
      </c>
      <c r="AP10" s="78">
        <v>603.5</v>
      </c>
      <c r="AQ10" s="78">
        <v>579.1</v>
      </c>
      <c r="AR10" s="78">
        <v>535.4</v>
      </c>
      <c r="AS10" s="78">
        <v>713.7</v>
      </c>
      <c r="AT10" s="78">
        <v>407.4</v>
      </c>
      <c r="AU10" s="78">
        <v>409</v>
      </c>
      <c r="AV10" s="78">
        <v>512.9</v>
      </c>
      <c r="AW10" s="78">
        <v>716.1</v>
      </c>
      <c r="AX10" s="78">
        <v>428.8</v>
      </c>
      <c r="AY10" s="78">
        <v>712.2</v>
      </c>
      <c r="AZ10" s="78">
        <v>258.3</v>
      </c>
      <c r="BA10" s="78">
        <v>424.4</v>
      </c>
      <c r="BB10" s="78">
        <v>519.4</v>
      </c>
      <c r="BC10" s="78">
        <v>520.7</v>
      </c>
      <c r="BD10" s="78">
        <v>510.2</v>
      </c>
      <c r="BE10" s="78">
        <v>516.1</v>
      </c>
      <c r="BF10" s="78">
        <v>465.1</v>
      </c>
      <c r="BG10" s="78">
        <v>725.1</v>
      </c>
      <c r="BH10" s="78">
        <v>331.9</v>
      </c>
      <c r="BI10" s="78">
        <v>334.7</v>
      </c>
      <c r="BJ10" s="82">
        <v>748.1</v>
      </c>
      <c r="BK10" s="62">
        <v>411.3</v>
      </c>
      <c r="BL10" s="62">
        <v>471</v>
      </c>
      <c r="BM10" s="62">
        <v>614.8</v>
      </c>
      <c r="BN10" s="62">
        <v>338.4</v>
      </c>
      <c r="BO10" s="62">
        <v>715</v>
      </c>
    </row>
    <row r="11" spans="1:67" ht="14.25" customHeight="1" thickTop="1">
      <c r="A11" s="68" t="s">
        <v>6</v>
      </c>
      <c r="B11" s="15" t="s">
        <v>3</v>
      </c>
      <c r="C11" s="59">
        <f>C10*30%/100</f>
        <v>1.5585</v>
      </c>
      <c r="D11" s="59">
        <f>D10*45%/100</f>
        <v>2.34945</v>
      </c>
      <c r="E11" s="59">
        <f>E10*45%/100</f>
        <v>2.3368499999999996</v>
      </c>
      <c r="F11" s="59">
        <f>F10*30%/100</f>
        <v>1.5335999999999999</v>
      </c>
      <c r="G11" s="59">
        <f>G10*45%/100</f>
        <v>3.26295</v>
      </c>
      <c r="H11" s="59">
        <f>H10*45%/100</f>
        <v>3.4114500000000003</v>
      </c>
      <c r="I11" s="60">
        <f>I10*10%/100</f>
        <v>0.46370000000000006</v>
      </c>
      <c r="J11" s="59">
        <f>J10*30%/100</f>
        <v>2.0232</v>
      </c>
      <c r="K11" s="59">
        <f>K10*45%/100</f>
        <v>2.42955</v>
      </c>
      <c r="L11" s="59">
        <f>L10*45%/100</f>
        <v>2.5231500000000002</v>
      </c>
      <c r="M11" s="59">
        <f>M10*30%/100</f>
        <v>1.6335</v>
      </c>
      <c r="N11" s="59">
        <f>N10*45%/100</f>
        <v>2.4579000000000004</v>
      </c>
      <c r="O11" s="59">
        <f>O10*45%/100</f>
        <v>2.4579000000000004</v>
      </c>
      <c r="P11" s="60">
        <f>P10*45%/100</f>
        <v>1.9179</v>
      </c>
      <c r="Q11" s="59">
        <f>Q10*30%/100</f>
        <v>1.6208999999999998</v>
      </c>
      <c r="R11" s="59">
        <f>R10*45%/100</f>
        <v>3.52305</v>
      </c>
      <c r="S11" s="59">
        <f>S10*45%/100</f>
        <v>1.96515</v>
      </c>
      <c r="T11" s="60">
        <f>T10*10%/100</f>
        <v>0.7309</v>
      </c>
      <c r="U11" s="59">
        <f>U10*45%/100</f>
        <v>2.0124</v>
      </c>
      <c r="V11" s="59">
        <f>V10*30%/100</f>
        <v>1.4208</v>
      </c>
      <c r="W11" s="59">
        <f>W10*45%/100</f>
        <v>2.1663</v>
      </c>
      <c r="X11" s="59">
        <f>X10*45%/100</f>
        <v>0.7443000000000001</v>
      </c>
      <c r="Y11" s="60">
        <f>Y10*10%/100</f>
        <v>0.40380000000000005</v>
      </c>
      <c r="Z11" s="59">
        <f>Z10*30%/100</f>
        <v>0.9926999999999999</v>
      </c>
      <c r="AA11" s="59">
        <f>AA10*45%/100</f>
        <v>1.4863500000000003</v>
      </c>
      <c r="AB11" s="59">
        <f>AB10*45%/100</f>
        <v>1.8359999999999999</v>
      </c>
      <c r="AC11" s="60">
        <f>AC10*10%/100</f>
        <v>0.41950000000000004</v>
      </c>
      <c r="AD11" s="59">
        <f>AD10*45%/100</f>
        <v>3.2787</v>
      </c>
      <c r="AE11" s="59">
        <f>AE10*30%/100</f>
        <v>1.4912999999999998</v>
      </c>
      <c r="AF11" s="59">
        <f>AF10*45%/100</f>
        <v>2.30625</v>
      </c>
      <c r="AG11" s="59">
        <f>AG10*45%/100</f>
        <v>2.3598</v>
      </c>
      <c r="AH11" s="60">
        <f>AH10*10%/100</f>
        <v>0.46730000000000005</v>
      </c>
      <c r="AI11" s="59">
        <f>AI10*30%/100</f>
        <v>1.7786999999999997</v>
      </c>
      <c r="AJ11" s="59">
        <f>AJ10*45%/100</f>
        <v>2.1136500000000003</v>
      </c>
      <c r="AK11" s="59">
        <f>AK10*45%/100</f>
        <v>2.1258</v>
      </c>
      <c r="AL11" s="60">
        <f>AL10*10%/100</f>
        <v>0.47300000000000003</v>
      </c>
      <c r="AM11" s="59">
        <f>AM10*45%/100</f>
        <v>2.3571</v>
      </c>
      <c r="AN11" s="59">
        <f>AN10*30%/100</f>
        <v>1.3656</v>
      </c>
      <c r="AO11" s="59">
        <f>AO10*45%/100</f>
        <v>2.6181</v>
      </c>
      <c r="AP11" s="59">
        <f>AP10*45%/100</f>
        <v>2.71575</v>
      </c>
      <c r="AQ11" s="60">
        <f>AQ10*10%/100</f>
        <v>0.5791000000000001</v>
      </c>
      <c r="AR11" s="59">
        <f>AR10*30%/100</f>
        <v>1.6061999999999999</v>
      </c>
      <c r="AS11" s="59">
        <f>AS10*45%/100</f>
        <v>3.21165</v>
      </c>
      <c r="AT11" s="60">
        <f>AT10*10%/100</f>
        <v>0.40740000000000004</v>
      </c>
      <c r="AU11" s="59">
        <f>AU10*45%/100</f>
        <v>1.8405</v>
      </c>
      <c r="AV11" s="59">
        <f>AV10*45%/100</f>
        <v>2.30805</v>
      </c>
      <c r="AW11" s="59">
        <f>AW10*45%/100</f>
        <v>3.2224500000000003</v>
      </c>
      <c r="AX11" s="60">
        <f>AX10*10%/100</f>
        <v>0.4288</v>
      </c>
      <c r="AY11" s="59">
        <f>AY10*45%/100</f>
        <v>3.2049000000000003</v>
      </c>
      <c r="AZ11" s="59">
        <f>AZ10*45%/100</f>
        <v>1.1623500000000002</v>
      </c>
      <c r="BA11" s="60">
        <f>BA10*10%/100</f>
        <v>0.4244</v>
      </c>
      <c r="BB11" s="60">
        <f aca="true" t="shared" si="0" ref="BB11:BO11">BB10*10%/100</f>
        <v>0.5194</v>
      </c>
      <c r="BC11" s="60">
        <f t="shared" si="0"/>
        <v>0.5207</v>
      </c>
      <c r="BD11" s="60">
        <f t="shared" si="0"/>
        <v>0.5102</v>
      </c>
      <c r="BE11" s="60">
        <f t="shared" si="0"/>
        <v>0.5161000000000001</v>
      </c>
      <c r="BF11" s="60">
        <f t="shared" si="0"/>
        <v>0.46510000000000007</v>
      </c>
      <c r="BG11" s="60">
        <f t="shared" si="0"/>
        <v>0.7251000000000001</v>
      </c>
      <c r="BH11" s="60">
        <f t="shared" si="0"/>
        <v>0.3319</v>
      </c>
      <c r="BI11" s="60">
        <f t="shared" si="0"/>
        <v>0.3347</v>
      </c>
      <c r="BJ11" s="60">
        <f t="shared" si="0"/>
        <v>0.7481</v>
      </c>
      <c r="BK11" s="60">
        <f t="shared" si="0"/>
        <v>0.4113</v>
      </c>
      <c r="BL11" s="60">
        <f t="shared" si="0"/>
        <v>0.47100000000000003</v>
      </c>
      <c r="BM11" s="60">
        <f t="shared" si="0"/>
        <v>0.6148</v>
      </c>
      <c r="BN11" s="60">
        <f t="shared" si="0"/>
        <v>0.3384</v>
      </c>
      <c r="BO11" s="60">
        <f t="shared" si="0"/>
        <v>0.715</v>
      </c>
    </row>
    <row r="12" spans="1:67" ht="13.5" customHeight="1">
      <c r="A12" s="69"/>
      <c r="B12" s="12" t="s">
        <v>17</v>
      </c>
      <c r="C12" s="26">
        <f aca="true" t="shared" si="1" ref="C12:I12">1007.68*C11</f>
        <v>1570.46928</v>
      </c>
      <c r="D12" s="26">
        <f t="shared" si="1"/>
        <v>2367.493776</v>
      </c>
      <c r="E12" s="26">
        <f t="shared" si="1"/>
        <v>2354.7970079999996</v>
      </c>
      <c r="F12" s="26">
        <f t="shared" si="1"/>
        <v>1545.3780479999998</v>
      </c>
      <c r="G12" s="26">
        <f t="shared" si="1"/>
        <v>3288.009456</v>
      </c>
      <c r="H12" s="26">
        <f t="shared" si="1"/>
        <v>3437.6499360000003</v>
      </c>
      <c r="I12" s="27">
        <f t="shared" si="1"/>
        <v>467.26121600000005</v>
      </c>
      <c r="J12" s="26">
        <f aca="true" t="shared" si="2" ref="J12:Y12">1007.68*J11</f>
        <v>2038.738176</v>
      </c>
      <c r="K12" s="26">
        <f t="shared" si="2"/>
        <v>2448.208944</v>
      </c>
      <c r="L12" s="26">
        <f t="shared" si="2"/>
        <v>2542.5277920000003</v>
      </c>
      <c r="M12" s="26">
        <f t="shared" si="2"/>
        <v>1646.0452799999998</v>
      </c>
      <c r="N12" s="26">
        <f t="shared" si="2"/>
        <v>2476.7766720000004</v>
      </c>
      <c r="O12" s="26">
        <f t="shared" si="2"/>
        <v>2476.7766720000004</v>
      </c>
      <c r="P12" s="27">
        <f t="shared" si="2"/>
        <v>1932.6294719999999</v>
      </c>
      <c r="Q12" s="26">
        <f t="shared" si="2"/>
        <v>1633.3485119999998</v>
      </c>
      <c r="R12" s="26">
        <f t="shared" si="2"/>
        <v>3550.107024</v>
      </c>
      <c r="S12" s="26">
        <f t="shared" si="2"/>
        <v>1980.2423519999998</v>
      </c>
      <c r="T12" s="27">
        <f t="shared" si="2"/>
        <v>736.5133119999999</v>
      </c>
      <c r="U12" s="26">
        <f t="shared" si="2"/>
        <v>2027.855232</v>
      </c>
      <c r="V12" s="26">
        <f t="shared" si="2"/>
        <v>1431.711744</v>
      </c>
      <c r="W12" s="26">
        <f t="shared" si="2"/>
        <v>2182.937184</v>
      </c>
      <c r="X12" s="26">
        <f t="shared" si="2"/>
        <v>750.0162240000001</v>
      </c>
      <c r="Y12" s="27">
        <f t="shared" si="2"/>
        <v>406.901184</v>
      </c>
      <c r="Z12" s="26">
        <f aca="true" t="shared" si="3" ref="Z12:AQ12">1007.68*Z11</f>
        <v>1000.3239359999999</v>
      </c>
      <c r="AA12" s="26">
        <f t="shared" si="3"/>
        <v>1497.7651680000001</v>
      </c>
      <c r="AB12" s="26">
        <f t="shared" si="3"/>
        <v>1850.1004799999998</v>
      </c>
      <c r="AC12" s="27">
        <f t="shared" si="3"/>
        <v>422.72176</v>
      </c>
      <c r="AD12" s="26">
        <f t="shared" si="3"/>
        <v>3303.880416</v>
      </c>
      <c r="AE12" s="26">
        <f t="shared" si="3"/>
        <v>1502.7531839999997</v>
      </c>
      <c r="AF12" s="26">
        <f t="shared" si="3"/>
        <v>2323.962</v>
      </c>
      <c r="AG12" s="26">
        <f t="shared" si="3"/>
        <v>2377.9232639999996</v>
      </c>
      <c r="AH12" s="27">
        <f t="shared" si="3"/>
        <v>470.888864</v>
      </c>
      <c r="AI12" s="26">
        <f t="shared" si="3"/>
        <v>1792.3604159999995</v>
      </c>
      <c r="AJ12" s="26">
        <f t="shared" si="3"/>
        <v>2129.8828320000002</v>
      </c>
      <c r="AK12" s="26">
        <f t="shared" si="3"/>
        <v>2142.126144</v>
      </c>
      <c r="AL12" s="27">
        <f t="shared" si="3"/>
        <v>476.63264</v>
      </c>
      <c r="AM12" s="26">
        <f t="shared" si="3"/>
        <v>2375.202528</v>
      </c>
      <c r="AN12" s="26">
        <f t="shared" si="3"/>
        <v>1376.0878079999998</v>
      </c>
      <c r="AO12" s="26">
        <f t="shared" si="3"/>
        <v>2638.207008</v>
      </c>
      <c r="AP12" s="26">
        <f t="shared" si="3"/>
        <v>2736.6069599999996</v>
      </c>
      <c r="AQ12" s="27">
        <f t="shared" si="3"/>
        <v>583.547488</v>
      </c>
      <c r="AR12" s="26">
        <f aca="true" t="shared" si="4" ref="AR12:AX12">1007.68*AR11</f>
        <v>1618.5356159999997</v>
      </c>
      <c r="AS12" s="26">
        <f t="shared" si="4"/>
        <v>3236.3154719999998</v>
      </c>
      <c r="AT12" s="27">
        <f t="shared" si="4"/>
        <v>410.528832</v>
      </c>
      <c r="AU12" s="26">
        <f t="shared" si="4"/>
        <v>1854.63504</v>
      </c>
      <c r="AV12" s="26">
        <f t="shared" si="4"/>
        <v>2325.775824</v>
      </c>
      <c r="AW12" s="26">
        <f t="shared" si="4"/>
        <v>3247.198416</v>
      </c>
      <c r="AX12" s="27">
        <f t="shared" si="4"/>
        <v>432.093184</v>
      </c>
      <c r="AY12" s="26">
        <f>1007.68*AY11</f>
        <v>3229.513632</v>
      </c>
      <c r="AZ12" s="26">
        <f>1007.68*AZ11</f>
        <v>1171.2768480000002</v>
      </c>
      <c r="BA12" s="27">
        <f>1007.68*BA11</f>
        <v>427.65939199999997</v>
      </c>
      <c r="BB12" s="27">
        <f aca="true" t="shared" si="5" ref="BB12:BO12">1007.68*BB11</f>
        <v>523.3889919999999</v>
      </c>
      <c r="BC12" s="27">
        <f t="shared" si="5"/>
        <v>524.698976</v>
      </c>
      <c r="BD12" s="27">
        <f t="shared" si="5"/>
        <v>514.118336</v>
      </c>
      <c r="BE12" s="27">
        <f t="shared" si="5"/>
        <v>520.0636480000001</v>
      </c>
      <c r="BF12" s="27">
        <f t="shared" si="5"/>
        <v>468.67196800000005</v>
      </c>
      <c r="BG12" s="27">
        <f t="shared" si="5"/>
        <v>730.668768</v>
      </c>
      <c r="BH12" s="27">
        <f t="shared" si="5"/>
        <v>334.448992</v>
      </c>
      <c r="BI12" s="27">
        <f t="shared" si="5"/>
        <v>337.270496</v>
      </c>
      <c r="BJ12" s="27">
        <f t="shared" si="5"/>
        <v>753.8454079999999</v>
      </c>
      <c r="BK12" s="27">
        <f t="shared" si="5"/>
        <v>414.458784</v>
      </c>
      <c r="BL12" s="27">
        <f t="shared" si="5"/>
        <v>474.61728</v>
      </c>
      <c r="BM12" s="27">
        <f t="shared" si="5"/>
        <v>619.521664</v>
      </c>
      <c r="BN12" s="27">
        <f t="shared" si="5"/>
        <v>340.99891199999996</v>
      </c>
      <c r="BO12" s="27">
        <f t="shared" si="5"/>
        <v>720.4911999999999</v>
      </c>
    </row>
    <row r="13" spans="1:67" s="8" customFormat="1" ht="16.5" customHeight="1">
      <c r="A13" s="69"/>
      <c r="B13" s="12" t="s">
        <v>2</v>
      </c>
      <c r="C13" s="28">
        <f aca="true" t="shared" si="6" ref="C13:I13">C12/C9/12</f>
        <v>0.25192</v>
      </c>
      <c r="D13" s="28">
        <f t="shared" si="6"/>
        <v>0.37787999999999994</v>
      </c>
      <c r="E13" s="28">
        <f t="shared" si="6"/>
        <v>0.37788</v>
      </c>
      <c r="F13" s="28">
        <f t="shared" si="6"/>
        <v>0.25192</v>
      </c>
      <c r="G13" s="28">
        <f t="shared" si="6"/>
        <v>0.37788</v>
      </c>
      <c r="H13" s="28">
        <f t="shared" si="6"/>
        <v>0.37788</v>
      </c>
      <c r="I13" s="29">
        <f t="shared" si="6"/>
        <v>0.08397333333333334</v>
      </c>
      <c r="J13" s="28">
        <f aca="true" t="shared" si="7" ref="J13:Y13">J12/J9/12</f>
        <v>0.25192000000000003</v>
      </c>
      <c r="K13" s="28">
        <f t="shared" si="7"/>
        <v>0.37788</v>
      </c>
      <c r="L13" s="28">
        <f t="shared" si="7"/>
        <v>0.37788</v>
      </c>
      <c r="M13" s="28">
        <f t="shared" si="7"/>
        <v>0.25192</v>
      </c>
      <c r="N13" s="28">
        <f t="shared" si="7"/>
        <v>0.37788000000000005</v>
      </c>
      <c r="O13" s="28">
        <f t="shared" si="7"/>
        <v>0.37788000000000005</v>
      </c>
      <c r="P13" s="29">
        <f t="shared" si="7"/>
        <v>0.37788</v>
      </c>
      <c r="Q13" s="28">
        <f t="shared" si="7"/>
        <v>0.25192</v>
      </c>
      <c r="R13" s="28">
        <f t="shared" si="7"/>
        <v>0.37788</v>
      </c>
      <c r="S13" s="28">
        <f t="shared" si="7"/>
        <v>0.37788</v>
      </c>
      <c r="T13" s="29">
        <f t="shared" si="7"/>
        <v>0.08397333333333333</v>
      </c>
      <c r="U13" s="28">
        <f t="shared" si="7"/>
        <v>0.37788</v>
      </c>
      <c r="V13" s="28">
        <f t="shared" si="7"/>
        <v>0.25192</v>
      </c>
      <c r="W13" s="28">
        <f t="shared" si="7"/>
        <v>0.37788</v>
      </c>
      <c r="X13" s="28">
        <f t="shared" si="7"/>
        <v>0.37788</v>
      </c>
      <c r="Y13" s="29">
        <f t="shared" si="7"/>
        <v>0.08397333333333333</v>
      </c>
      <c r="Z13" s="28">
        <f aca="true" t="shared" si="8" ref="Z13:AQ13">Z12/Z9/12</f>
        <v>0.25192</v>
      </c>
      <c r="AA13" s="28">
        <f t="shared" si="8"/>
        <v>0.37788</v>
      </c>
      <c r="AB13" s="28">
        <f t="shared" si="8"/>
        <v>0.37788</v>
      </c>
      <c r="AC13" s="29">
        <f t="shared" si="8"/>
        <v>0.08397333333333334</v>
      </c>
      <c r="AD13" s="28">
        <f t="shared" si="8"/>
        <v>0.37788</v>
      </c>
      <c r="AE13" s="28">
        <f t="shared" si="8"/>
        <v>0.2519199999999999</v>
      </c>
      <c r="AF13" s="28">
        <f t="shared" si="8"/>
        <v>0.37788</v>
      </c>
      <c r="AG13" s="28">
        <f t="shared" si="8"/>
        <v>0.37787999999999994</v>
      </c>
      <c r="AH13" s="29">
        <f t="shared" si="8"/>
        <v>0.08397333333333333</v>
      </c>
      <c r="AI13" s="28">
        <f t="shared" si="8"/>
        <v>0.25192</v>
      </c>
      <c r="AJ13" s="28">
        <f t="shared" si="8"/>
        <v>0.37788000000000005</v>
      </c>
      <c r="AK13" s="28">
        <f t="shared" si="8"/>
        <v>0.37788</v>
      </c>
      <c r="AL13" s="29">
        <f t="shared" si="8"/>
        <v>0.08397333333333333</v>
      </c>
      <c r="AM13" s="28">
        <f t="shared" si="8"/>
        <v>0.37788</v>
      </c>
      <c r="AN13" s="28">
        <f t="shared" si="8"/>
        <v>0.25192</v>
      </c>
      <c r="AO13" s="28">
        <f t="shared" si="8"/>
        <v>0.37788</v>
      </c>
      <c r="AP13" s="28">
        <f t="shared" si="8"/>
        <v>0.37787999999999994</v>
      </c>
      <c r="AQ13" s="29">
        <f t="shared" si="8"/>
        <v>0.08397333333333334</v>
      </c>
      <c r="AR13" s="28">
        <f aca="true" t="shared" si="9" ref="AR13:AX13">AR12/AR9/12</f>
        <v>0.25192</v>
      </c>
      <c r="AS13" s="28">
        <f t="shared" si="9"/>
        <v>0.37787999999999994</v>
      </c>
      <c r="AT13" s="29">
        <f t="shared" si="9"/>
        <v>0.08397333333333334</v>
      </c>
      <c r="AU13" s="28">
        <f t="shared" si="9"/>
        <v>0.37788</v>
      </c>
      <c r="AV13" s="28">
        <f t="shared" si="9"/>
        <v>0.37788</v>
      </c>
      <c r="AW13" s="28">
        <f t="shared" si="9"/>
        <v>0.37788</v>
      </c>
      <c r="AX13" s="29">
        <f t="shared" si="9"/>
        <v>0.08397333333333333</v>
      </c>
      <c r="AY13" s="28">
        <f>AY12/AY9/12</f>
        <v>0.37788</v>
      </c>
      <c r="AZ13" s="28">
        <f>AZ12/AZ9/12</f>
        <v>0.37788000000000005</v>
      </c>
      <c r="BA13" s="29">
        <f>BA12/BA9/12</f>
        <v>0.08397333333333333</v>
      </c>
      <c r="BB13" s="29">
        <f aca="true" t="shared" si="10" ref="BB13:BO13">BB12/BB9/12</f>
        <v>0.08397333333333333</v>
      </c>
      <c r="BC13" s="29">
        <f t="shared" si="10"/>
        <v>0.08397333333333333</v>
      </c>
      <c r="BD13" s="29">
        <f t="shared" si="10"/>
        <v>0.08397333333333334</v>
      </c>
      <c r="BE13" s="29">
        <f t="shared" si="10"/>
        <v>0.08397333333333334</v>
      </c>
      <c r="BF13" s="29">
        <f t="shared" si="10"/>
        <v>0.08397333333333334</v>
      </c>
      <c r="BG13" s="29">
        <f t="shared" si="10"/>
        <v>0.08397333333333333</v>
      </c>
      <c r="BH13" s="29">
        <f t="shared" si="10"/>
        <v>0.08397333333333333</v>
      </c>
      <c r="BI13" s="29">
        <f t="shared" si="10"/>
        <v>0.08397333333333333</v>
      </c>
      <c r="BJ13" s="29">
        <f t="shared" si="10"/>
        <v>0.08397333333333333</v>
      </c>
      <c r="BK13" s="29">
        <f t="shared" si="10"/>
        <v>0.08397333333333333</v>
      </c>
      <c r="BL13" s="29">
        <f t="shared" si="10"/>
        <v>0.08397333333333333</v>
      </c>
      <c r="BM13" s="29">
        <f t="shared" si="10"/>
        <v>0.08397333333333334</v>
      </c>
      <c r="BN13" s="29">
        <f t="shared" si="10"/>
        <v>0.08397333333333333</v>
      </c>
      <c r="BO13" s="29">
        <f t="shared" si="10"/>
        <v>0.08397333333333333</v>
      </c>
    </row>
    <row r="14" spans="1:67" ht="13.5" customHeight="1" thickBot="1">
      <c r="A14" s="70"/>
      <c r="B14" s="16" t="s">
        <v>0</v>
      </c>
      <c r="C14" s="30" t="s">
        <v>18</v>
      </c>
      <c r="D14" s="30" t="s">
        <v>18</v>
      </c>
      <c r="E14" s="30" t="s">
        <v>18</v>
      </c>
      <c r="F14" s="30" t="s">
        <v>18</v>
      </c>
      <c r="G14" s="30" t="s">
        <v>18</v>
      </c>
      <c r="H14" s="30" t="s">
        <v>18</v>
      </c>
      <c r="I14" s="31" t="s">
        <v>18</v>
      </c>
      <c r="J14" s="30" t="s">
        <v>18</v>
      </c>
      <c r="K14" s="30" t="s">
        <v>18</v>
      </c>
      <c r="L14" s="30" t="s">
        <v>18</v>
      </c>
      <c r="M14" s="30" t="s">
        <v>18</v>
      </c>
      <c r="N14" s="30" t="s">
        <v>18</v>
      </c>
      <c r="O14" s="30" t="s">
        <v>18</v>
      </c>
      <c r="P14" s="31" t="s">
        <v>18</v>
      </c>
      <c r="Q14" s="30" t="s">
        <v>18</v>
      </c>
      <c r="R14" s="30" t="s">
        <v>18</v>
      </c>
      <c r="S14" s="30" t="s">
        <v>18</v>
      </c>
      <c r="T14" s="31" t="s">
        <v>18</v>
      </c>
      <c r="U14" s="30" t="s">
        <v>18</v>
      </c>
      <c r="V14" s="30" t="s">
        <v>18</v>
      </c>
      <c r="W14" s="30" t="s">
        <v>18</v>
      </c>
      <c r="X14" s="30" t="s">
        <v>18</v>
      </c>
      <c r="Y14" s="31" t="s">
        <v>18</v>
      </c>
      <c r="Z14" s="30" t="s">
        <v>18</v>
      </c>
      <c r="AA14" s="30" t="s">
        <v>18</v>
      </c>
      <c r="AB14" s="30" t="s">
        <v>18</v>
      </c>
      <c r="AC14" s="31" t="s">
        <v>18</v>
      </c>
      <c r="AD14" s="30" t="s">
        <v>18</v>
      </c>
      <c r="AE14" s="30" t="s">
        <v>18</v>
      </c>
      <c r="AF14" s="30" t="s">
        <v>18</v>
      </c>
      <c r="AG14" s="30" t="s">
        <v>18</v>
      </c>
      <c r="AH14" s="31" t="s">
        <v>18</v>
      </c>
      <c r="AI14" s="30" t="s">
        <v>18</v>
      </c>
      <c r="AJ14" s="30" t="s">
        <v>18</v>
      </c>
      <c r="AK14" s="30" t="s">
        <v>18</v>
      </c>
      <c r="AL14" s="31" t="s">
        <v>18</v>
      </c>
      <c r="AM14" s="30" t="s">
        <v>18</v>
      </c>
      <c r="AN14" s="30" t="s">
        <v>18</v>
      </c>
      <c r="AO14" s="30" t="s">
        <v>18</v>
      </c>
      <c r="AP14" s="30" t="s">
        <v>18</v>
      </c>
      <c r="AQ14" s="31" t="s">
        <v>18</v>
      </c>
      <c r="AR14" s="30" t="s">
        <v>18</v>
      </c>
      <c r="AS14" s="30" t="s">
        <v>18</v>
      </c>
      <c r="AT14" s="31" t="s">
        <v>18</v>
      </c>
      <c r="AU14" s="30" t="s">
        <v>18</v>
      </c>
      <c r="AV14" s="30" t="s">
        <v>18</v>
      </c>
      <c r="AW14" s="30" t="s">
        <v>18</v>
      </c>
      <c r="AX14" s="31" t="s">
        <v>18</v>
      </c>
      <c r="AY14" s="30" t="s">
        <v>18</v>
      </c>
      <c r="AZ14" s="30" t="s">
        <v>18</v>
      </c>
      <c r="BA14" s="31" t="s">
        <v>18</v>
      </c>
      <c r="BB14" s="31" t="s">
        <v>18</v>
      </c>
      <c r="BC14" s="31" t="s">
        <v>18</v>
      </c>
      <c r="BD14" s="31" t="s">
        <v>18</v>
      </c>
      <c r="BE14" s="31" t="s">
        <v>18</v>
      </c>
      <c r="BF14" s="31" t="s">
        <v>18</v>
      </c>
      <c r="BG14" s="31" t="s">
        <v>18</v>
      </c>
      <c r="BH14" s="31" t="s">
        <v>18</v>
      </c>
      <c r="BI14" s="31" t="s">
        <v>18</v>
      </c>
      <c r="BJ14" s="31" t="s">
        <v>18</v>
      </c>
      <c r="BK14" s="31" t="s">
        <v>18</v>
      </c>
      <c r="BL14" s="31" t="s">
        <v>18</v>
      </c>
      <c r="BM14" s="31" t="s">
        <v>18</v>
      </c>
      <c r="BN14" s="31" t="s">
        <v>18</v>
      </c>
      <c r="BO14" s="31" t="s">
        <v>18</v>
      </c>
    </row>
    <row r="15" spans="1:67" ht="15" customHeight="1" thickTop="1">
      <c r="A15" s="71" t="s">
        <v>20</v>
      </c>
      <c r="B15" s="19" t="s">
        <v>4</v>
      </c>
      <c r="C15" s="32">
        <f aca="true" t="shared" si="11" ref="C15:I15">C10*10%/10</f>
        <v>5.195</v>
      </c>
      <c r="D15" s="33">
        <f t="shared" si="11"/>
        <v>5.221000000000001</v>
      </c>
      <c r="E15" s="33">
        <f t="shared" si="11"/>
        <v>5.193</v>
      </c>
      <c r="F15" s="32">
        <f t="shared" si="11"/>
        <v>5.112</v>
      </c>
      <c r="G15" s="33">
        <f t="shared" si="11"/>
        <v>7.251</v>
      </c>
      <c r="H15" s="33">
        <f t="shared" si="11"/>
        <v>7.581</v>
      </c>
      <c r="I15" s="34">
        <f t="shared" si="11"/>
        <v>4.6370000000000005</v>
      </c>
      <c r="J15" s="32">
        <f aca="true" t="shared" si="12" ref="J15:P15">J10*10%/10</f>
        <v>6.744</v>
      </c>
      <c r="K15" s="33">
        <f t="shared" si="12"/>
        <v>5.399</v>
      </c>
      <c r="L15" s="33">
        <f t="shared" si="12"/>
        <v>5.607000000000001</v>
      </c>
      <c r="M15" s="32">
        <f t="shared" si="12"/>
        <v>5.445</v>
      </c>
      <c r="N15" s="33">
        <f t="shared" si="12"/>
        <v>5.462000000000001</v>
      </c>
      <c r="O15" s="33">
        <f t="shared" si="12"/>
        <v>5.462000000000001</v>
      </c>
      <c r="P15" s="34">
        <f t="shared" si="12"/>
        <v>4.2620000000000005</v>
      </c>
      <c r="Q15" s="32">
        <f aca="true" t="shared" si="13" ref="Q15:Y15">Q10*10%/10</f>
        <v>5.4030000000000005</v>
      </c>
      <c r="R15" s="33">
        <f t="shared" si="13"/>
        <v>7.829000000000001</v>
      </c>
      <c r="S15" s="33">
        <f t="shared" si="13"/>
        <v>4.367</v>
      </c>
      <c r="T15" s="34">
        <f t="shared" si="13"/>
        <v>7.309</v>
      </c>
      <c r="U15" s="33">
        <f t="shared" si="13"/>
        <v>4.4719999999999995</v>
      </c>
      <c r="V15" s="32">
        <f t="shared" si="13"/>
        <v>4.736000000000001</v>
      </c>
      <c r="W15" s="33">
        <f t="shared" si="13"/>
        <v>4.814</v>
      </c>
      <c r="X15" s="33">
        <f t="shared" si="13"/>
        <v>1.6540000000000004</v>
      </c>
      <c r="Y15" s="34">
        <f t="shared" si="13"/>
        <v>4.038</v>
      </c>
      <c r="Z15" s="32">
        <f aca="true" t="shared" si="14" ref="Z15:AQ15">Z10*10%/10</f>
        <v>3.3089999999999997</v>
      </c>
      <c r="AA15" s="33">
        <f t="shared" si="14"/>
        <v>3.303</v>
      </c>
      <c r="AB15" s="33">
        <f t="shared" si="14"/>
        <v>4.08</v>
      </c>
      <c r="AC15" s="34">
        <f t="shared" si="14"/>
        <v>4.195</v>
      </c>
      <c r="AD15" s="33">
        <f t="shared" si="14"/>
        <v>7.286</v>
      </c>
      <c r="AE15" s="32">
        <f t="shared" si="14"/>
        <v>4.971000000000001</v>
      </c>
      <c r="AF15" s="33">
        <f t="shared" si="14"/>
        <v>5.125</v>
      </c>
      <c r="AG15" s="33">
        <f t="shared" si="14"/>
        <v>5.244</v>
      </c>
      <c r="AH15" s="34">
        <f t="shared" si="14"/>
        <v>4.673</v>
      </c>
      <c r="AI15" s="32">
        <f t="shared" si="14"/>
        <v>5.929</v>
      </c>
      <c r="AJ15" s="33">
        <f t="shared" si="14"/>
        <v>4.697</v>
      </c>
      <c r="AK15" s="33">
        <f t="shared" si="14"/>
        <v>4.724</v>
      </c>
      <c r="AL15" s="34">
        <f t="shared" si="14"/>
        <v>4.73</v>
      </c>
      <c r="AM15" s="33">
        <f t="shared" si="14"/>
        <v>5.2379999999999995</v>
      </c>
      <c r="AN15" s="32">
        <f t="shared" si="14"/>
        <v>4.5520000000000005</v>
      </c>
      <c r="AO15" s="33">
        <f t="shared" si="14"/>
        <v>5.818</v>
      </c>
      <c r="AP15" s="33">
        <f t="shared" si="14"/>
        <v>6.035</v>
      </c>
      <c r="AQ15" s="34">
        <f t="shared" si="14"/>
        <v>5.791</v>
      </c>
      <c r="AR15" s="32">
        <f aca="true" t="shared" si="15" ref="AR15:AX15">AR10*10%/10</f>
        <v>5.354</v>
      </c>
      <c r="AS15" s="33">
        <f t="shared" si="15"/>
        <v>7.1370000000000005</v>
      </c>
      <c r="AT15" s="34">
        <f t="shared" si="15"/>
        <v>4.074</v>
      </c>
      <c r="AU15" s="33">
        <f t="shared" si="15"/>
        <v>4.090000000000001</v>
      </c>
      <c r="AV15" s="33">
        <f t="shared" si="15"/>
        <v>5.129</v>
      </c>
      <c r="AW15" s="33">
        <f t="shared" si="15"/>
        <v>7.161</v>
      </c>
      <c r="AX15" s="34">
        <f t="shared" si="15"/>
        <v>4.288</v>
      </c>
      <c r="AY15" s="33">
        <f>AY10*10%/10</f>
        <v>7.122000000000002</v>
      </c>
      <c r="AZ15" s="33">
        <f>AZ10*10%/10</f>
        <v>2.583</v>
      </c>
      <c r="BA15" s="34">
        <f>BA10*10%/10</f>
        <v>4.244</v>
      </c>
      <c r="BB15" s="34">
        <f aca="true" t="shared" si="16" ref="BB15:BO15">BB10*10%/10</f>
        <v>5.194</v>
      </c>
      <c r="BC15" s="34">
        <f t="shared" si="16"/>
        <v>5.207000000000001</v>
      </c>
      <c r="BD15" s="34">
        <f t="shared" si="16"/>
        <v>5.102</v>
      </c>
      <c r="BE15" s="34">
        <f t="shared" si="16"/>
        <v>5.1610000000000005</v>
      </c>
      <c r="BF15" s="34">
        <f t="shared" si="16"/>
        <v>4.651000000000001</v>
      </c>
      <c r="BG15" s="34">
        <f t="shared" si="16"/>
        <v>7.251</v>
      </c>
      <c r="BH15" s="34">
        <f t="shared" si="16"/>
        <v>3.319</v>
      </c>
      <c r="BI15" s="34">
        <f t="shared" si="16"/>
        <v>3.347</v>
      </c>
      <c r="BJ15" s="34">
        <f t="shared" si="16"/>
        <v>7.481</v>
      </c>
      <c r="BK15" s="34">
        <f t="shared" si="16"/>
        <v>4.113</v>
      </c>
      <c r="BL15" s="34">
        <f t="shared" si="16"/>
        <v>4.71</v>
      </c>
      <c r="BM15" s="34">
        <f t="shared" si="16"/>
        <v>6.148</v>
      </c>
      <c r="BN15" s="34">
        <f t="shared" si="16"/>
        <v>3.3839999999999995</v>
      </c>
      <c r="BO15" s="34">
        <f t="shared" si="16"/>
        <v>7.15</v>
      </c>
    </row>
    <row r="16" spans="1:67" ht="12.75">
      <c r="A16" s="72"/>
      <c r="B16" s="14" t="s">
        <v>17</v>
      </c>
      <c r="C16" s="35">
        <f aca="true" t="shared" si="17" ref="C16:I16">2281.73*C15</f>
        <v>11853.587350000002</v>
      </c>
      <c r="D16" s="36">
        <f t="shared" si="17"/>
        <v>11912.912330000003</v>
      </c>
      <c r="E16" s="36">
        <f t="shared" si="17"/>
        <v>11849.023889999999</v>
      </c>
      <c r="F16" s="35">
        <f t="shared" si="17"/>
        <v>11664.20376</v>
      </c>
      <c r="G16" s="36">
        <f t="shared" si="17"/>
        <v>16544.824230000002</v>
      </c>
      <c r="H16" s="36">
        <f t="shared" si="17"/>
        <v>17297.795130000002</v>
      </c>
      <c r="I16" s="37">
        <f t="shared" si="17"/>
        <v>10580.382010000001</v>
      </c>
      <c r="J16" s="35">
        <f aca="true" t="shared" si="18" ref="J16:Y16">2281.73*J15</f>
        <v>15387.98712</v>
      </c>
      <c r="K16" s="36">
        <f t="shared" si="18"/>
        <v>12319.06027</v>
      </c>
      <c r="L16" s="36">
        <f t="shared" si="18"/>
        <v>12793.660110000003</v>
      </c>
      <c r="M16" s="35">
        <f t="shared" si="18"/>
        <v>12424.01985</v>
      </c>
      <c r="N16" s="36">
        <f t="shared" si="18"/>
        <v>12462.809260000002</v>
      </c>
      <c r="O16" s="36">
        <f t="shared" si="18"/>
        <v>12462.809260000002</v>
      </c>
      <c r="P16" s="37">
        <f t="shared" si="18"/>
        <v>9724.73326</v>
      </c>
      <c r="Q16" s="35">
        <f t="shared" si="18"/>
        <v>12328.18719</v>
      </c>
      <c r="R16" s="36">
        <f t="shared" si="18"/>
        <v>17863.66417</v>
      </c>
      <c r="S16" s="36">
        <f t="shared" si="18"/>
        <v>9964.314910000001</v>
      </c>
      <c r="T16" s="37">
        <f t="shared" si="18"/>
        <v>16677.16457</v>
      </c>
      <c r="U16" s="36">
        <f t="shared" si="18"/>
        <v>10203.89656</v>
      </c>
      <c r="V16" s="35">
        <f t="shared" si="18"/>
        <v>10806.273280000001</v>
      </c>
      <c r="W16" s="36">
        <f t="shared" si="18"/>
        <v>10984.24822</v>
      </c>
      <c r="X16" s="36">
        <f t="shared" si="18"/>
        <v>3773.981420000001</v>
      </c>
      <c r="Y16" s="37">
        <f t="shared" si="18"/>
        <v>9213.625740000001</v>
      </c>
      <c r="Z16" s="35">
        <f aca="true" t="shared" si="19" ref="Z16:AQ16">2281.73*Z15</f>
        <v>7550.24457</v>
      </c>
      <c r="AA16" s="36">
        <f t="shared" si="19"/>
        <v>7536.55419</v>
      </c>
      <c r="AB16" s="36">
        <f t="shared" si="19"/>
        <v>9309.4584</v>
      </c>
      <c r="AC16" s="37">
        <f t="shared" si="19"/>
        <v>9571.85735</v>
      </c>
      <c r="AD16" s="36">
        <f t="shared" si="19"/>
        <v>16624.68478</v>
      </c>
      <c r="AE16" s="35">
        <f t="shared" si="19"/>
        <v>11342.479830000002</v>
      </c>
      <c r="AF16" s="36">
        <f t="shared" si="19"/>
        <v>11693.866250000001</v>
      </c>
      <c r="AG16" s="36">
        <f t="shared" si="19"/>
        <v>11965.39212</v>
      </c>
      <c r="AH16" s="37">
        <f t="shared" si="19"/>
        <v>10662.52429</v>
      </c>
      <c r="AI16" s="35">
        <f t="shared" si="19"/>
        <v>13528.377170000002</v>
      </c>
      <c r="AJ16" s="36">
        <f t="shared" si="19"/>
        <v>10717.28581</v>
      </c>
      <c r="AK16" s="36">
        <f t="shared" si="19"/>
        <v>10778.892520000001</v>
      </c>
      <c r="AL16" s="37">
        <f t="shared" si="19"/>
        <v>10792.582900000001</v>
      </c>
      <c r="AM16" s="36">
        <f t="shared" si="19"/>
        <v>11951.701739999999</v>
      </c>
      <c r="AN16" s="35">
        <f t="shared" si="19"/>
        <v>10386.43496</v>
      </c>
      <c r="AO16" s="36">
        <f t="shared" si="19"/>
        <v>13275.10514</v>
      </c>
      <c r="AP16" s="36">
        <f t="shared" si="19"/>
        <v>13770.24055</v>
      </c>
      <c r="AQ16" s="37">
        <f t="shared" si="19"/>
        <v>13213.498430000001</v>
      </c>
      <c r="AR16" s="35">
        <f aca="true" t="shared" si="20" ref="AR16:AX16">2281.73*AR15</f>
        <v>12216.38242</v>
      </c>
      <c r="AS16" s="36">
        <f t="shared" si="20"/>
        <v>16284.707010000002</v>
      </c>
      <c r="AT16" s="37">
        <f t="shared" si="20"/>
        <v>9295.76802</v>
      </c>
      <c r="AU16" s="36">
        <f t="shared" si="20"/>
        <v>9332.275700000002</v>
      </c>
      <c r="AV16" s="36">
        <f t="shared" si="20"/>
        <v>11702.99317</v>
      </c>
      <c r="AW16" s="36">
        <f t="shared" si="20"/>
        <v>16339.468529999998</v>
      </c>
      <c r="AX16" s="37">
        <f t="shared" si="20"/>
        <v>9784.05824</v>
      </c>
      <c r="AY16" s="36">
        <f>2281.73*AY15</f>
        <v>16250.481060000004</v>
      </c>
      <c r="AZ16" s="36">
        <f>2281.73*AZ15</f>
        <v>5893.70859</v>
      </c>
      <c r="BA16" s="37">
        <f>2281.73*BA15</f>
        <v>9683.662119999999</v>
      </c>
      <c r="BB16" s="37">
        <f aca="true" t="shared" si="21" ref="BB16:BO16">2281.73*BB15</f>
        <v>11851.30562</v>
      </c>
      <c r="BC16" s="37">
        <f t="shared" si="21"/>
        <v>11880.968110000002</v>
      </c>
      <c r="BD16" s="37">
        <f t="shared" si="21"/>
        <v>11641.386460000002</v>
      </c>
      <c r="BE16" s="37">
        <f t="shared" si="21"/>
        <v>11776.008530000001</v>
      </c>
      <c r="BF16" s="37">
        <f t="shared" si="21"/>
        <v>10612.326230000002</v>
      </c>
      <c r="BG16" s="37">
        <f t="shared" si="21"/>
        <v>16544.824230000002</v>
      </c>
      <c r="BH16" s="37">
        <f t="shared" si="21"/>
        <v>7573.0618699999995</v>
      </c>
      <c r="BI16" s="37">
        <f t="shared" si="21"/>
        <v>7636.95031</v>
      </c>
      <c r="BJ16" s="37">
        <f t="shared" si="21"/>
        <v>17069.62213</v>
      </c>
      <c r="BK16" s="37">
        <f t="shared" si="21"/>
        <v>9384.755490000001</v>
      </c>
      <c r="BL16" s="37">
        <f t="shared" si="21"/>
        <v>10746.9483</v>
      </c>
      <c r="BM16" s="37">
        <f t="shared" si="21"/>
        <v>14028.07604</v>
      </c>
      <c r="BN16" s="37">
        <f t="shared" si="21"/>
        <v>7721.374319999999</v>
      </c>
      <c r="BO16" s="37">
        <f t="shared" si="21"/>
        <v>16314.3695</v>
      </c>
    </row>
    <row r="17" spans="1:67" ht="12.75" customHeight="1">
      <c r="A17" s="72"/>
      <c r="B17" s="14" t="s">
        <v>2</v>
      </c>
      <c r="C17" s="35">
        <f aca="true" t="shared" si="22" ref="C17:Y17">C16/C9/12</f>
        <v>1.901441666666667</v>
      </c>
      <c r="D17" s="36">
        <f t="shared" si="22"/>
        <v>1.901441666666667</v>
      </c>
      <c r="E17" s="36">
        <f t="shared" si="22"/>
        <v>1.9014416666666667</v>
      </c>
      <c r="F17" s="35">
        <f t="shared" si="22"/>
        <v>1.9014416666666667</v>
      </c>
      <c r="G17" s="36">
        <f t="shared" si="22"/>
        <v>1.901441666666667</v>
      </c>
      <c r="H17" s="36">
        <f t="shared" si="22"/>
        <v>1.901441666666667</v>
      </c>
      <c r="I17" s="37">
        <f t="shared" si="22"/>
        <v>1.901441666666667</v>
      </c>
      <c r="J17" s="35">
        <f t="shared" si="22"/>
        <v>1.9014416666666667</v>
      </c>
      <c r="K17" s="36">
        <f t="shared" si="22"/>
        <v>1.9014416666666667</v>
      </c>
      <c r="L17" s="36">
        <f t="shared" si="22"/>
        <v>1.901441666666667</v>
      </c>
      <c r="M17" s="35">
        <f t="shared" si="22"/>
        <v>1.9014416666666667</v>
      </c>
      <c r="N17" s="36">
        <f t="shared" si="22"/>
        <v>1.901441666666667</v>
      </c>
      <c r="O17" s="36">
        <f t="shared" si="22"/>
        <v>1.901441666666667</v>
      </c>
      <c r="P17" s="37">
        <f t="shared" si="22"/>
        <v>1.901441666666667</v>
      </c>
      <c r="Q17" s="35">
        <f t="shared" si="22"/>
        <v>1.901441666666667</v>
      </c>
      <c r="R17" s="36">
        <f t="shared" si="22"/>
        <v>1.9014416666666667</v>
      </c>
      <c r="S17" s="36">
        <f t="shared" si="22"/>
        <v>1.901441666666667</v>
      </c>
      <c r="T17" s="37">
        <f t="shared" si="22"/>
        <v>1.901441666666667</v>
      </c>
      <c r="U17" s="36">
        <f t="shared" si="22"/>
        <v>1.9014416666666667</v>
      </c>
      <c r="V17" s="35">
        <f t="shared" si="22"/>
        <v>1.901441666666667</v>
      </c>
      <c r="W17" s="36">
        <f t="shared" si="22"/>
        <v>1.9014416666666667</v>
      </c>
      <c r="X17" s="36">
        <f t="shared" si="22"/>
        <v>1.9014416666666671</v>
      </c>
      <c r="Y17" s="37">
        <f t="shared" si="22"/>
        <v>1.901441666666667</v>
      </c>
      <c r="Z17" s="35">
        <f aca="true" t="shared" si="23" ref="Z17:AQ17">Z16/Z9/12</f>
        <v>1.9014416666666667</v>
      </c>
      <c r="AA17" s="36">
        <f t="shared" si="23"/>
        <v>1.9014416666666667</v>
      </c>
      <c r="AB17" s="36">
        <f t="shared" si="23"/>
        <v>1.9014416666666667</v>
      </c>
      <c r="AC17" s="37">
        <f t="shared" si="23"/>
        <v>1.9014416666666667</v>
      </c>
      <c r="AD17" s="36">
        <f t="shared" si="23"/>
        <v>1.9014416666666667</v>
      </c>
      <c r="AE17" s="35">
        <f t="shared" si="23"/>
        <v>1.901441666666667</v>
      </c>
      <c r="AF17" s="36">
        <f t="shared" si="23"/>
        <v>1.901441666666667</v>
      </c>
      <c r="AG17" s="36">
        <f t="shared" si="23"/>
        <v>1.901441666666667</v>
      </c>
      <c r="AH17" s="37">
        <f t="shared" si="23"/>
        <v>1.9014416666666667</v>
      </c>
      <c r="AI17" s="35">
        <f t="shared" si="23"/>
        <v>1.901441666666667</v>
      </c>
      <c r="AJ17" s="36">
        <f t="shared" si="23"/>
        <v>1.9014416666666667</v>
      </c>
      <c r="AK17" s="36">
        <f t="shared" si="23"/>
        <v>1.901441666666667</v>
      </c>
      <c r="AL17" s="37">
        <f t="shared" si="23"/>
        <v>1.901441666666667</v>
      </c>
      <c r="AM17" s="36">
        <f t="shared" si="23"/>
        <v>1.9014416666666667</v>
      </c>
      <c r="AN17" s="35">
        <f t="shared" si="23"/>
        <v>1.901441666666667</v>
      </c>
      <c r="AO17" s="36">
        <f t="shared" si="23"/>
        <v>1.9014416666666667</v>
      </c>
      <c r="AP17" s="36">
        <f t="shared" si="23"/>
        <v>1.9014416666666667</v>
      </c>
      <c r="AQ17" s="37">
        <f t="shared" si="23"/>
        <v>1.901441666666667</v>
      </c>
      <c r="AR17" s="35">
        <f aca="true" t="shared" si="24" ref="AR17:AX17">AR16/AR9/12</f>
        <v>1.9014416666666667</v>
      </c>
      <c r="AS17" s="36">
        <f t="shared" si="24"/>
        <v>1.9014416666666667</v>
      </c>
      <c r="AT17" s="37">
        <f t="shared" si="24"/>
        <v>1.9014416666666667</v>
      </c>
      <c r="AU17" s="36">
        <f t="shared" si="24"/>
        <v>1.901441666666667</v>
      </c>
      <c r="AV17" s="36">
        <f t="shared" si="24"/>
        <v>1.9014416666666667</v>
      </c>
      <c r="AW17" s="36">
        <f t="shared" si="24"/>
        <v>1.9014416666666663</v>
      </c>
      <c r="AX17" s="37">
        <f t="shared" si="24"/>
        <v>1.9014416666666667</v>
      </c>
      <c r="AY17" s="36">
        <f>AY16/AY9/12</f>
        <v>1.901441666666667</v>
      </c>
      <c r="AZ17" s="36">
        <f>AZ16/AZ9/12</f>
        <v>1.9014416666666667</v>
      </c>
      <c r="BA17" s="37">
        <f>BA16/BA9/12</f>
        <v>1.9014416666666667</v>
      </c>
      <c r="BB17" s="37">
        <f aca="true" t="shared" si="25" ref="BB17:BO17">BB16/BB9/12</f>
        <v>1.9014416666666667</v>
      </c>
      <c r="BC17" s="37">
        <f t="shared" si="25"/>
        <v>1.9014416666666667</v>
      </c>
      <c r="BD17" s="37">
        <f t="shared" si="25"/>
        <v>1.901441666666667</v>
      </c>
      <c r="BE17" s="37">
        <f t="shared" si="25"/>
        <v>1.9014416666666667</v>
      </c>
      <c r="BF17" s="37">
        <f t="shared" si="25"/>
        <v>1.901441666666667</v>
      </c>
      <c r="BG17" s="37">
        <f t="shared" si="25"/>
        <v>1.901441666666667</v>
      </c>
      <c r="BH17" s="37">
        <f t="shared" si="25"/>
        <v>1.9014416666666667</v>
      </c>
      <c r="BI17" s="37">
        <f t="shared" si="25"/>
        <v>1.901441666666667</v>
      </c>
      <c r="BJ17" s="37">
        <f t="shared" si="25"/>
        <v>1.9014416666666667</v>
      </c>
      <c r="BK17" s="37">
        <f t="shared" si="25"/>
        <v>1.901441666666667</v>
      </c>
      <c r="BL17" s="37">
        <f t="shared" si="25"/>
        <v>1.9014416666666667</v>
      </c>
      <c r="BM17" s="37">
        <f t="shared" si="25"/>
        <v>1.901441666666667</v>
      </c>
      <c r="BN17" s="37">
        <f t="shared" si="25"/>
        <v>1.9014416666666667</v>
      </c>
      <c r="BO17" s="37">
        <f t="shared" si="25"/>
        <v>1.9014416666666667</v>
      </c>
    </row>
    <row r="18" spans="1:67" ht="15.75" customHeight="1" thickBot="1">
      <c r="A18" s="73"/>
      <c r="B18" s="16" t="s">
        <v>0</v>
      </c>
      <c r="C18" s="30" t="s">
        <v>18</v>
      </c>
      <c r="D18" s="30" t="s">
        <v>18</v>
      </c>
      <c r="E18" s="30" t="s">
        <v>18</v>
      </c>
      <c r="F18" s="30" t="s">
        <v>18</v>
      </c>
      <c r="G18" s="30" t="s">
        <v>18</v>
      </c>
      <c r="H18" s="30" t="s">
        <v>18</v>
      </c>
      <c r="I18" s="31" t="s">
        <v>18</v>
      </c>
      <c r="J18" s="30" t="s">
        <v>18</v>
      </c>
      <c r="K18" s="30" t="s">
        <v>18</v>
      </c>
      <c r="L18" s="30" t="s">
        <v>18</v>
      </c>
      <c r="M18" s="30" t="s">
        <v>18</v>
      </c>
      <c r="N18" s="30" t="s">
        <v>18</v>
      </c>
      <c r="O18" s="30" t="s">
        <v>18</v>
      </c>
      <c r="P18" s="31" t="s">
        <v>18</v>
      </c>
      <c r="Q18" s="30" t="s">
        <v>18</v>
      </c>
      <c r="R18" s="30" t="s">
        <v>18</v>
      </c>
      <c r="S18" s="30" t="s">
        <v>18</v>
      </c>
      <c r="T18" s="31" t="s">
        <v>18</v>
      </c>
      <c r="U18" s="30" t="s">
        <v>18</v>
      </c>
      <c r="V18" s="30" t="s">
        <v>18</v>
      </c>
      <c r="W18" s="30" t="s">
        <v>18</v>
      </c>
      <c r="X18" s="30" t="s">
        <v>18</v>
      </c>
      <c r="Y18" s="31" t="s">
        <v>18</v>
      </c>
      <c r="Z18" s="30" t="s">
        <v>18</v>
      </c>
      <c r="AA18" s="30" t="s">
        <v>18</v>
      </c>
      <c r="AB18" s="30" t="s">
        <v>18</v>
      </c>
      <c r="AC18" s="31" t="s">
        <v>18</v>
      </c>
      <c r="AD18" s="30" t="s">
        <v>18</v>
      </c>
      <c r="AE18" s="30" t="s">
        <v>18</v>
      </c>
      <c r="AF18" s="30" t="s">
        <v>18</v>
      </c>
      <c r="AG18" s="30" t="s">
        <v>18</v>
      </c>
      <c r="AH18" s="31" t="s">
        <v>18</v>
      </c>
      <c r="AI18" s="30" t="s">
        <v>18</v>
      </c>
      <c r="AJ18" s="30" t="s">
        <v>18</v>
      </c>
      <c r="AK18" s="30" t="s">
        <v>18</v>
      </c>
      <c r="AL18" s="31" t="s">
        <v>18</v>
      </c>
      <c r="AM18" s="30" t="s">
        <v>18</v>
      </c>
      <c r="AN18" s="30" t="s">
        <v>18</v>
      </c>
      <c r="AO18" s="30" t="s">
        <v>18</v>
      </c>
      <c r="AP18" s="30" t="s">
        <v>18</v>
      </c>
      <c r="AQ18" s="31" t="s">
        <v>18</v>
      </c>
      <c r="AR18" s="30" t="s">
        <v>18</v>
      </c>
      <c r="AS18" s="30" t="s">
        <v>18</v>
      </c>
      <c r="AT18" s="31" t="s">
        <v>18</v>
      </c>
      <c r="AU18" s="30" t="s">
        <v>18</v>
      </c>
      <c r="AV18" s="30" t="s">
        <v>18</v>
      </c>
      <c r="AW18" s="30" t="s">
        <v>18</v>
      </c>
      <c r="AX18" s="31" t="s">
        <v>18</v>
      </c>
      <c r="AY18" s="30" t="s">
        <v>18</v>
      </c>
      <c r="AZ18" s="30" t="s">
        <v>18</v>
      </c>
      <c r="BA18" s="31" t="s">
        <v>18</v>
      </c>
      <c r="BB18" s="31" t="s">
        <v>18</v>
      </c>
      <c r="BC18" s="31" t="s">
        <v>18</v>
      </c>
      <c r="BD18" s="31" t="s">
        <v>18</v>
      </c>
      <c r="BE18" s="31" t="s">
        <v>18</v>
      </c>
      <c r="BF18" s="31" t="s">
        <v>18</v>
      </c>
      <c r="BG18" s="31" t="s">
        <v>18</v>
      </c>
      <c r="BH18" s="31" t="s">
        <v>18</v>
      </c>
      <c r="BI18" s="31" t="s">
        <v>18</v>
      </c>
      <c r="BJ18" s="31" t="s">
        <v>18</v>
      </c>
      <c r="BK18" s="31" t="s">
        <v>18</v>
      </c>
      <c r="BL18" s="31" t="s">
        <v>18</v>
      </c>
      <c r="BM18" s="31" t="s">
        <v>18</v>
      </c>
      <c r="BN18" s="31" t="s">
        <v>18</v>
      </c>
      <c r="BO18" s="31" t="s">
        <v>18</v>
      </c>
    </row>
    <row r="19" spans="1:67" ht="13.5" customHeight="1" thickTop="1">
      <c r="A19" s="71" t="s">
        <v>21</v>
      </c>
      <c r="B19" s="17" t="s">
        <v>15</v>
      </c>
      <c r="C19" s="38">
        <v>356</v>
      </c>
      <c r="D19" s="38">
        <v>465</v>
      </c>
      <c r="E19" s="38">
        <v>470</v>
      </c>
      <c r="F19" s="38">
        <v>471</v>
      </c>
      <c r="G19" s="38">
        <v>466</v>
      </c>
      <c r="H19" s="38">
        <v>646</v>
      </c>
      <c r="I19" s="39">
        <v>633</v>
      </c>
      <c r="J19" s="38">
        <v>407</v>
      </c>
      <c r="K19" s="38">
        <v>628</v>
      </c>
      <c r="L19" s="38">
        <v>473</v>
      </c>
      <c r="M19" s="38">
        <v>484</v>
      </c>
      <c r="N19" s="38">
        <v>469</v>
      </c>
      <c r="O19" s="38">
        <v>474</v>
      </c>
      <c r="P19" s="39">
        <v>412</v>
      </c>
      <c r="Q19" s="38">
        <v>337</v>
      </c>
      <c r="R19" s="38">
        <v>370.3</v>
      </c>
      <c r="S19" s="38">
        <v>420</v>
      </c>
      <c r="T19" s="39">
        <v>1295.6</v>
      </c>
      <c r="U19" s="38">
        <v>410</v>
      </c>
      <c r="V19" s="38">
        <v>438</v>
      </c>
      <c r="W19" s="38">
        <v>433</v>
      </c>
      <c r="X19" s="38">
        <v>311</v>
      </c>
      <c r="Y19" s="39">
        <v>380</v>
      </c>
      <c r="Z19" s="38">
        <v>320</v>
      </c>
      <c r="AA19" s="38">
        <v>276</v>
      </c>
      <c r="AB19" s="38">
        <v>303.7</v>
      </c>
      <c r="AC19" s="39">
        <v>318.5</v>
      </c>
      <c r="AD19" s="38">
        <v>640</v>
      </c>
      <c r="AE19" s="38">
        <v>436</v>
      </c>
      <c r="AF19" s="38">
        <v>466</v>
      </c>
      <c r="AG19" s="38">
        <v>476</v>
      </c>
      <c r="AH19" s="39">
        <v>397</v>
      </c>
      <c r="AI19" s="38">
        <v>533</v>
      </c>
      <c r="AJ19" s="38">
        <v>370.6</v>
      </c>
      <c r="AK19" s="38">
        <v>373.4</v>
      </c>
      <c r="AL19" s="39">
        <v>371.5</v>
      </c>
      <c r="AM19" s="38">
        <v>472</v>
      </c>
      <c r="AN19" s="38">
        <v>424</v>
      </c>
      <c r="AO19" s="38">
        <v>523</v>
      </c>
      <c r="AP19" s="38">
        <v>542</v>
      </c>
      <c r="AQ19" s="39">
        <v>518</v>
      </c>
      <c r="AR19" s="38">
        <v>487</v>
      </c>
      <c r="AS19" s="38">
        <v>632</v>
      </c>
      <c r="AT19" s="39">
        <v>405</v>
      </c>
      <c r="AU19" s="38">
        <v>405</v>
      </c>
      <c r="AV19" s="38">
        <v>530</v>
      </c>
      <c r="AW19" s="38">
        <v>670</v>
      </c>
      <c r="AX19" s="39">
        <v>400</v>
      </c>
      <c r="AY19" s="38">
        <v>630</v>
      </c>
      <c r="AZ19" s="38">
        <v>223</v>
      </c>
      <c r="BA19" s="39">
        <v>480</v>
      </c>
      <c r="BB19" s="39">
        <v>486</v>
      </c>
      <c r="BC19" s="39">
        <v>476</v>
      </c>
      <c r="BD19" s="39">
        <v>469</v>
      </c>
      <c r="BE19" s="39">
        <v>465</v>
      </c>
      <c r="BF19" s="39">
        <v>365</v>
      </c>
      <c r="BG19" s="39">
        <v>639</v>
      </c>
      <c r="BH19" s="39">
        <v>310</v>
      </c>
      <c r="BI19" s="39">
        <v>334.7</v>
      </c>
      <c r="BJ19" s="39">
        <v>637</v>
      </c>
      <c r="BK19" s="39">
        <v>659</v>
      </c>
      <c r="BL19" s="39">
        <v>376.6</v>
      </c>
      <c r="BM19" s="39">
        <v>535</v>
      </c>
      <c r="BN19" s="39">
        <v>310</v>
      </c>
      <c r="BO19" s="39">
        <v>542.9</v>
      </c>
    </row>
    <row r="20" spans="1:67" ht="15" customHeight="1">
      <c r="A20" s="72"/>
      <c r="B20" s="13" t="s">
        <v>4</v>
      </c>
      <c r="C20" s="38">
        <f>C19*0.13</f>
        <v>46.28</v>
      </c>
      <c r="D20" s="38">
        <f aca="true" t="shared" si="26" ref="C20:BN20">D19*0.1</f>
        <v>46.5</v>
      </c>
      <c r="E20" s="38">
        <f t="shared" si="26"/>
        <v>47</v>
      </c>
      <c r="F20" s="38">
        <f t="shared" si="26"/>
        <v>47.1</v>
      </c>
      <c r="G20" s="38">
        <f>G19*0.13</f>
        <v>60.580000000000005</v>
      </c>
      <c r="H20" s="38">
        <f t="shared" si="26"/>
        <v>64.60000000000001</v>
      </c>
      <c r="I20" s="38">
        <f>I19*0.07</f>
        <v>44.31</v>
      </c>
      <c r="J20" s="38">
        <f>J19*0.14</f>
        <v>56.980000000000004</v>
      </c>
      <c r="K20" s="38">
        <f>K19*0.08</f>
        <v>50.24</v>
      </c>
      <c r="L20" s="38">
        <f t="shared" si="26"/>
        <v>47.300000000000004</v>
      </c>
      <c r="M20" s="38">
        <f t="shared" si="26"/>
        <v>48.400000000000006</v>
      </c>
      <c r="N20" s="38">
        <f t="shared" si="26"/>
        <v>46.900000000000006</v>
      </c>
      <c r="O20" s="38">
        <f t="shared" si="26"/>
        <v>47.400000000000006</v>
      </c>
      <c r="P20" s="38">
        <f t="shared" si="26"/>
        <v>41.2</v>
      </c>
      <c r="Q20" s="38">
        <f>Q19*0.15</f>
        <v>50.55</v>
      </c>
      <c r="R20" s="38">
        <f>R19*0.17</f>
        <v>62.95100000000001</v>
      </c>
      <c r="S20" s="38">
        <f>S19*0.09</f>
        <v>37.8</v>
      </c>
      <c r="T20" s="38">
        <f>T19*0.05</f>
        <v>64.78</v>
      </c>
      <c r="U20" s="38">
        <f t="shared" si="26"/>
        <v>41</v>
      </c>
      <c r="V20" s="38">
        <f t="shared" si="26"/>
        <v>43.800000000000004</v>
      </c>
      <c r="W20" s="38">
        <f t="shared" si="26"/>
        <v>43.300000000000004</v>
      </c>
      <c r="X20" s="38">
        <f>X19*0.04</f>
        <v>12.44</v>
      </c>
      <c r="Y20" s="38">
        <f>Y19*0.09</f>
        <v>34.199999999999996</v>
      </c>
      <c r="Z20" s="38">
        <f>Z19*0.09</f>
        <v>28.799999999999997</v>
      </c>
      <c r="AA20" s="38">
        <f t="shared" si="26"/>
        <v>27.6</v>
      </c>
      <c r="AB20" s="38">
        <f t="shared" si="26"/>
        <v>30.37</v>
      </c>
      <c r="AC20" s="38">
        <f t="shared" si="26"/>
        <v>31.85</v>
      </c>
      <c r="AD20" s="38">
        <f t="shared" si="26"/>
        <v>64</v>
      </c>
      <c r="AE20" s="38">
        <f t="shared" si="26"/>
        <v>43.6</v>
      </c>
      <c r="AF20" s="38">
        <f>AF19*0.09</f>
        <v>41.94</v>
      </c>
      <c r="AG20" s="38">
        <f t="shared" si="26"/>
        <v>47.6</v>
      </c>
      <c r="AH20" s="38">
        <f t="shared" si="26"/>
        <v>39.7</v>
      </c>
      <c r="AI20" s="38">
        <f t="shared" si="26"/>
        <v>53.300000000000004</v>
      </c>
      <c r="AJ20" s="38">
        <f t="shared" si="26"/>
        <v>37.06</v>
      </c>
      <c r="AK20" s="38">
        <f t="shared" si="26"/>
        <v>37.339999999999996</v>
      </c>
      <c r="AL20" s="38">
        <f t="shared" si="26"/>
        <v>37.15</v>
      </c>
      <c r="AM20" s="38">
        <f t="shared" si="26"/>
        <v>47.2</v>
      </c>
      <c r="AN20" s="38">
        <f t="shared" si="26"/>
        <v>42.400000000000006</v>
      </c>
      <c r="AO20" s="38">
        <f t="shared" si="26"/>
        <v>52.300000000000004</v>
      </c>
      <c r="AP20" s="38">
        <f t="shared" si="26"/>
        <v>54.2</v>
      </c>
      <c r="AQ20" s="38">
        <f t="shared" si="26"/>
        <v>51.800000000000004</v>
      </c>
      <c r="AR20" s="38">
        <f t="shared" si="26"/>
        <v>48.7</v>
      </c>
      <c r="AS20" s="38">
        <f t="shared" si="26"/>
        <v>63.2</v>
      </c>
      <c r="AT20" s="38">
        <f>AT19*0.09</f>
        <v>36.449999999999996</v>
      </c>
      <c r="AU20" s="38">
        <f t="shared" si="26"/>
        <v>40.5</v>
      </c>
      <c r="AV20" s="38">
        <f>AV19*0.08</f>
        <v>42.4</v>
      </c>
      <c r="AW20" s="38">
        <f>AW19*0.09</f>
        <v>60.3</v>
      </c>
      <c r="AX20" s="38">
        <f>AX19*0.09</f>
        <v>36</v>
      </c>
      <c r="AY20" s="38">
        <f t="shared" si="26"/>
        <v>63</v>
      </c>
      <c r="AZ20" s="38">
        <f>AZ19*0.08</f>
        <v>17.84</v>
      </c>
      <c r="BA20" s="38">
        <f>BA19*0.09</f>
        <v>43.199999999999996</v>
      </c>
      <c r="BB20" s="38">
        <f t="shared" si="26"/>
        <v>48.6</v>
      </c>
      <c r="BC20" s="38">
        <f t="shared" si="26"/>
        <v>47.6</v>
      </c>
      <c r="BD20" s="38">
        <f t="shared" si="26"/>
        <v>46.900000000000006</v>
      </c>
      <c r="BE20" s="38">
        <f t="shared" si="26"/>
        <v>46.5</v>
      </c>
      <c r="BF20" s="38">
        <f t="shared" si="26"/>
        <v>36.5</v>
      </c>
      <c r="BG20" s="38">
        <f t="shared" si="26"/>
        <v>63.900000000000006</v>
      </c>
      <c r="BH20" s="38">
        <f t="shared" si="26"/>
        <v>31</v>
      </c>
      <c r="BI20" s="38">
        <f t="shared" si="26"/>
        <v>33.47</v>
      </c>
      <c r="BJ20" s="38">
        <f t="shared" si="26"/>
        <v>63.7</v>
      </c>
      <c r="BK20" s="38">
        <f>BK19*0.06</f>
        <v>39.54</v>
      </c>
      <c r="BL20" s="38">
        <f t="shared" si="26"/>
        <v>37.660000000000004</v>
      </c>
      <c r="BM20" s="38">
        <f t="shared" si="26"/>
        <v>53.5</v>
      </c>
      <c r="BN20" s="38">
        <f t="shared" si="26"/>
        <v>31</v>
      </c>
      <c r="BO20" s="38">
        <f>BO19*0.1</f>
        <v>54.29</v>
      </c>
    </row>
    <row r="21" spans="1:67" ht="12.75">
      <c r="A21" s="72"/>
      <c r="B21" s="14" t="s">
        <v>17</v>
      </c>
      <c r="C21" s="40">
        <f aca="true" t="shared" si="27" ref="C21:I21">445.14*C20</f>
        <v>20601.0792</v>
      </c>
      <c r="D21" s="40">
        <f t="shared" si="27"/>
        <v>20699.01</v>
      </c>
      <c r="E21" s="36">
        <f t="shared" si="27"/>
        <v>20921.579999999998</v>
      </c>
      <c r="F21" s="40">
        <f t="shared" si="27"/>
        <v>20966.094</v>
      </c>
      <c r="G21" s="36">
        <f t="shared" si="27"/>
        <v>26966.5812</v>
      </c>
      <c r="H21" s="36">
        <f t="shared" si="27"/>
        <v>28756.044</v>
      </c>
      <c r="I21" s="41">
        <f t="shared" si="27"/>
        <v>19724.1534</v>
      </c>
      <c r="J21" s="40">
        <f aca="true" t="shared" si="28" ref="J21:Y21">445.14*J20</f>
        <v>25364.0772</v>
      </c>
      <c r="K21" s="36">
        <f t="shared" si="28"/>
        <v>22363.8336</v>
      </c>
      <c r="L21" s="36">
        <f t="shared" si="28"/>
        <v>21055.122000000003</v>
      </c>
      <c r="M21" s="40">
        <f t="shared" si="28"/>
        <v>21544.776</v>
      </c>
      <c r="N21" s="36">
        <f t="shared" si="28"/>
        <v>20877.066000000003</v>
      </c>
      <c r="O21" s="36">
        <f t="shared" si="28"/>
        <v>21099.636000000002</v>
      </c>
      <c r="P21" s="41">
        <f t="shared" si="28"/>
        <v>18339.768</v>
      </c>
      <c r="Q21" s="40">
        <f t="shared" si="28"/>
        <v>22501.826999999997</v>
      </c>
      <c r="R21" s="36">
        <f t="shared" si="28"/>
        <v>28022.00814</v>
      </c>
      <c r="S21" s="36">
        <f t="shared" si="28"/>
        <v>16826.291999999998</v>
      </c>
      <c r="T21" s="41">
        <f t="shared" si="28"/>
        <v>28836.1692</v>
      </c>
      <c r="U21" s="36">
        <f t="shared" si="28"/>
        <v>18250.739999999998</v>
      </c>
      <c r="V21" s="40">
        <f t="shared" si="28"/>
        <v>19497.132</v>
      </c>
      <c r="W21" s="36">
        <f t="shared" si="28"/>
        <v>19274.562</v>
      </c>
      <c r="X21" s="36">
        <f t="shared" si="28"/>
        <v>5537.5416</v>
      </c>
      <c r="Y21" s="41">
        <f t="shared" si="28"/>
        <v>15223.787999999997</v>
      </c>
      <c r="Z21" s="40">
        <f aca="true" t="shared" si="29" ref="Z21:AQ21">445.14*Z20</f>
        <v>12820.032</v>
      </c>
      <c r="AA21" s="36">
        <f t="shared" si="29"/>
        <v>12285.864</v>
      </c>
      <c r="AB21" s="36">
        <f t="shared" si="29"/>
        <v>13518.9018</v>
      </c>
      <c r="AC21" s="41">
        <f t="shared" si="29"/>
        <v>14177.709</v>
      </c>
      <c r="AD21" s="36">
        <f t="shared" si="29"/>
        <v>28488.96</v>
      </c>
      <c r="AE21" s="40">
        <f t="shared" si="29"/>
        <v>19408.104</v>
      </c>
      <c r="AF21" s="36">
        <f t="shared" si="29"/>
        <v>18669.171599999998</v>
      </c>
      <c r="AG21" s="36">
        <f t="shared" si="29"/>
        <v>21188.664</v>
      </c>
      <c r="AH21" s="41">
        <f t="shared" si="29"/>
        <v>17672.058</v>
      </c>
      <c r="AI21" s="40">
        <f t="shared" si="29"/>
        <v>23725.962</v>
      </c>
      <c r="AJ21" s="36">
        <f t="shared" si="29"/>
        <v>16496.8884</v>
      </c>
      <c r="AK21" s="36">
        <f t="shared" si="29"/>
        <v>16621.527599999998</v>
      </c>
      <c r="AL21" s="41">
        <f t="shared" si="29"/>
        <v>16536.950999999997</v>
      </c>
      <c r="AM21" s="36">
        <f t="shared" si="29"/>
        <v>21010.608</v>
      </c>
      <c r="AN21" s="40">
        <f t="shared" si="29"/>
        <v>18873.936</v>
      </c>
      <c r="AO21" s="36">
        <f t="shared" si="29"/>
        <v>23280.822</v>
      </c>
      <c r="AP21" s="36">
        <f t="shared" si="29"/>
        <v>24126.588</v>
      </c>
      <c r="AQ21" s="41">
        <f t="shared" si="29"/>
        <v>23058.252</v>
      </c>
      <c r="AR21" s="40">
        <f aca="true" t="shared" si="30" ref="AR21:AX21">445.14*AR20</f>
        <v>21678.318</v>
      </c>
      <c r="AS21" s="36">
        <f t="shared" si="30"/>
        <v>28132.848</v>
      </c>
      <c r="AT21" s="41">
        <f t="shared" si="30"/>
        <v>16225.352999999997</v>
      </c>
      <c r="AU21" s="36">
        <f t="shared" si="30"/>
        <v>18028.17</v>
      </c>
      <c r="AV21" s="36">
        <f t="shared" si="30"/>
        <v>18873.935999999998</v>
      </c>
      <c r="AW21" s="36">
        <f t="shared" si="30"/>
        <v>26841.942</v>
      </c>
      <c r="AX21" s="41">
        <f t="shared" si="30"/>
        <v>16025.039999999999</v>
      </c>
      <c r="AY21" s="36">
        <f>445.14*AY20</f>
        <v>28043.82</v>
      </c>
      <c r="AZ21" s="36">
        <f>445.14*AZ20</f>
        <v>7941.2976</v>
      </c>
      <c r="BA21" s="41">
        <f>445.14*BA20</f>
        <v>19230.048</v>
      </c>
      <c r="BB21" s="41">
        <f aca="true" t="shared" si="31" ref="BB21:BO21">445.14*BB20</f>
        <v>21633.804</v>
      </c>
      <c r="BC21" s="41">
        <f t="shared" si="31"/>
        <v>21188.664</v>
      </c>
      <c r="BD21" s="41">
        <f t="shared" si="31"/>
        <v>20877.066000000003</v>
      </c>
      <c r="BE21" s="41">
        <f t="shared" si="31"/>
        <v>20699.01</v>
      </c>
      <c r="BF21" s="41">
        <f t="shared" si="31"/>
        <v>16247.609999999999</v>
      </c>
      <c r="BG21" s="41">
        <f t="shared" si="31"/>
        <v>28444.446</v>
      </c>
      <c r="BH21" s="41">
        <f t="shared" si="31"/>
        <v>13799.34</v>
      </c>
      <c r="BI21" s="41">
        <f t="shared" si="31"/>
        <v>14898.835799999999</v>
      </c>
      <c r="BJ21" s="41">
        <f t="shared" si="31"/>
        <v>28355.418</v>
      </c>
      <c r="BK21" s="41">
        <f t="shared" si="31"/>
        <v>17600.8356</v>
      </c>
      <c r="BL21" s="41">
        <f t="shared" si="31"/>
        <v>16763.972400000002</v>
      </c>
      <c r="BM21" s="41">
        <f t="shared" si="31"/>
        <v>23814.989999999998</v>
      </c>
      <c r="BN21" s="41">
        <f t="shared" si="31"/>
        <v>13799.34</v>
      </c>
      <c r="BO21" s="41">
        <f t="shared" si="31"/>
        <v>24166.650599999997</v>
      </c>
    </row>
    <row r="22" spans="1:67" ht="13.5" customHeight="1">
      <c r="A22" s="72"/>
      <c r="B22" s="14" t="s">
        <v>2</v>
      </c>
      <c r="C22" s="35">
        <f aca="true" t="shared" si="32" ref="C22:Y22">C21/C9/12</f>
        <v>3.304632531280077</v>
      </c>
      <c r="D22" s="35">
        <f t="shared" si="32"/>
        <v>3.303806742003447</v>
      </c>
      <c r="E22" s="36">
        <f t="shared" si="32"/>
        <v>3.357336799537839</v>
      </c>
      <c r="F22" s="35">
        <f t="shared" si="32"/>
        <v>3.4177904929577463</v>
      </c>
      <c r="G22" s="36">
        <f t="shared" si="32"/>
        <v>3.0991795614398012</v>
      </c>
      <c r="H22" s="36">
        <f t="shared" si="32"/>
        <v>3.1609774436090228</v>
      </c>
      <c r="I22" s="37">
        <f t="shared" si="32"/>
        <v>3.5447044425274963</v>
      </c>
      <c r="J22" s="35">
        <f t="shared" si="32"/>
        <v>3.1341534697508897</v>
      </c>
      <c r="K22" s="36">
        <f t="shared" si="32"/>
        <v>3.451848120022227</v>
      </c>
      <c r="L22" s="36">
        <f t="shared" si="32"/>
        <v>3.129291064740503</v>
      </c>
      <c r="M22" s="35">
        <f t="shared" si="32"/>
        <v>3.297333333333334</v>
      </c>
      <c r="N22" s="36">
        <f t="shared" si="32"/>
        <v>3.1851986451849137</v>
      </c>
      <c r="O22" s="36">
        <f t="shared" si="32"/>
        <v>3.219155986818015</v>
      </c>
      <c r="P22" s="37">
        <f t="shared" si="32"/>
        <v>3.5859080244016894</v>
      </c>
      <c r="Q22" s="35">
        <f t="shared" si="32"/>
        <v>3.4705760688506384</v>
      </c>
      <c r="R22" s="36">
        <f t="shared" si="32"/>
        <v>2.9827147081364163</v>
      </c>
      <c r="S22" s="36">
        <f t="shared" si="32"/>
        <v>3.2108793221891454</v>
      </c>
      <c r="T22" s="37">
        <f t="shared" si="32"/>
        <v>3.287746750581475</v>
      </c>
      <c r="U22" s="36">
        <f t="shared" si="32"/>
        <v>3.400927996422182</v>
      </c>
      <c r="V22" s="35">
        <f t="shared" si="32"/>
        <v>3.4306608952702704</v>
      </c>
      <c r="W22" s="36">
        <f t="shared" si="32"/>
        <v>3.336546530951392</v>
      </c>
      <c r="X22" s="36">
        <f t="shared" si="32"/>
        <v>2.789974607013301</v>
      </c>
      <c r="Y22" s="37">
        <f t="shared" si="32"/>
        <v>3.1417756315007423</v>
      </c>
      <c r="Z22" s="35">
        <f aca="true" t="shared" si="33" ref="Z22:AQ22">Z21/Z9/12</f>
        <v>3.2285766092475066</v>
      </c>
      <c r="AA22" s="36">
        <f t="shared" si="33"/>
        <v>3.099673024523161</v>
      </c>
      <c r="AB22" s="36">
        <f t="shared" si="33"/>
        <v>2.7612136029411762</v>
      </c>
      <c r="AC22" s="37">
        <f t="shared" si="33"/>
        <v>2.8163903456495833</v>
      </c>
      <c r="AD22" s="36">
        <f t="shared" si="33"/>
        <v>3.258413395553115</v>
      </c>
      <c r="AE22" s="35">
        <f t="shared" si="33"/>
        <v>3.253554616777308</v>
      </c>
      <c r="AF22" s="36">
        <f t="shared" si="33"/>
        <v>3.0356376585365847</v>
      </c>
      <c r="AG22" s="36">
        <f t="shared" si="33"/>
        <v>3.3671281464530893</v>
      </c>
      <c r="AH22" s="37">
        <f t="shared" si="33"/>
        <v>3.1514476781510807</v>
      </c>
      <c r="AI22" s="35">
        <f t="shared" si="33"/>
        <v>3.334733513240007</v>
      </c>
      <c r="AJ22" s="36">
        <f t="shared" si="33"/>
        <v>2.926848413881201</v>
      </c>
      <c r="AK22" s="36">
        <f t="shared" si="33"/>
        <v>2.932106900931414</v>
      </c>
      <c r="AL22" s="37">
        <f t="shared" si="33"/>
        <v>2.913486786469344</v>
      </c>
      <c r="AM22" s="36">
        <f t="shared" si="33"/>
        <v>3.342657502863689</v>
      </c>
      <c r="AN22" s="35">
        <f t="shared" si="33"/>
        <v>3.4552460456942007</v>
      </c>
      <c r="AO22" s="36">
        <f t="shared" si="33"/>
        <v>3.334596940529392</v>
      </c>
      <c r="AP22" s="36">
        <f t="shared" si="33"/>
        <v>3.3314813587406795</v>
      </c>
      <c r="AQ22" s="37">
        <f t="shared" si="33"/>
        <v>3.318116042134346</v>
      </c>
      <c r="AR22" s="35">
        <f aca="true" t="shared" si="34" ref="AR22:AX22">AR21/AR9/12</f>
        <v>3.374162308554352</v>
      </c>
      <c r="AS22" s="36">
        <f t="shared" si="34"/>
        <v>3.2848591845313155</v>
      </c>
      <c r="AT22" s="37">
        <f t="shared" si="34"/>
        <v>3.318882547864506</v>
      </c>
      <c r="AU22" s="36">
        <f t="shared" si="34"/>
        <v>3.673221271393643</v>
      </c>
      <c r="AV22" s="36">
        <f t="shared" si="34"/>
        <v>3.066539286410606</v>
      </c>
      <c r="AW22" s="36">
        <f t="shared" si="34"/>
        <v>3.1236258902387934</v>
      </c>
      <c r="AX22" s="37">
        <f t="shared" si="34"/>
        <v>3.114319029850746</v>
      </c>
      <c r="AY22" s="36">
        <f>AY21/AY9/12</f>
        <v>3.2813605728727886</v>
      </c>
      <c r="AZ22" s="36">
        <f>AZ21/AZ9/12</f>
        <v>2.562039488966318</v>
      </c>
      <c r="BA22" s="37">
        <f>BA21/BA9/12</f>
        <v>3.7759283694627706</v>
      </c>
      <c r="BB22" s="37">
        <f aca="true" t="shared" si="35" ref="BB22:BO22">BB21/BB9/12</f>
        <v>3.4709607239122064</v>
      </c>
      <c r="BC22" s="37">
        <f t="shared" si="35"/>
        <v>3.3910543499135777</v>
      </c>
      <c r="BD22" s="37">
        <f t="shared" si="35"/>
        <v>3.4099480595844773</v>
      </c>
      <c r="BE22" s="37">
        <f t="shared" si="35"/>
        <v>3.342215655880643</v>
      </c>
      <c r="BF22" s="37">
        <f t="shared" si="35"/>
        <v>2.9111320146205113</v>
      </c>
      <c r="BG22" s="37">
        <f t="shared" si="35"/>
        <v>3.2690256516342573</v>
      </c>
      <c r="BH22" s="37">
        <f t="shared" si="35"/>
        <v>3.464733353419705</v>
      </c>
      <c r="BI22" s="37">
        <f t="shared" si="35"/>
        <v>3.7095</v>
      </c>
      <c r="BJ22" s="37">
        <f t="shared" si="35"/>
        <v>3.1586037962839195</v>
      </c>
      <c r="BK22" s="37">
        <f t="shared" si="35"/>
        <v>3.5660984682713344</v>
      </c>
      <c r="BL22" s="37">
        <f t="shared" si="35"/>
        <v>2.966024840764332</v>
      </c>
      <c r="BM22" s="37">
        <f t="shared" si="35"/>
        <v>3.2280131750162653</v>
      </c>
      <c r="BN22" s="37">
        <f t="shared" si="35"/>
        <v>3.3981826241134754</v>
      </c>
      <c r="BO22" s="37">
        <f t="shared" si="35"/>
        <v>2.8166259440559434</v>
      </c>
    </row>
    <row r="23" spans="1:67" ht="16.5" customHeight="1" thickBot="1">
      <c r="A23" s="73"/>
      <c r="B23" s="16" t="s">
        <v>0</v>
      </c>
      <c r="C23" s="30" t="s">
        <v>18</v>
      </c>
      <c r="D23" s="30" t="s">
        <v>18</v>
      </c>
      <c r="E23" s="30" t="s">
        <v>18</v>
      </c>
      <c r="F23" s="30" t="s">
        <v>18</v>
      </c>
      <c r="G23" s="30" t="s">
        <v>18</v>
      </c>
      <c r="H23" s="30" t="s">
        <v>18</v>
      </c>
      <c r="I23" s="30" t="s">
        <v>18</v>
      </c>
      <c r="J23" s="30" t="s">
        <v>18</v>
      </c>
      <c r="K23" s="30" t="s">
        <v>18</v>
      </c>
      <c r="L23" s="30" t="s">
        <v>18</v>
      </c>
      <c r="M23" s="30" t="s">
        <v>18</v>
      </c>
      <c r="N23" s="30" t="s">
        <v>18</v>
      </c>
      <c r="O23" s="30" t="s">
        <v>18</v>
      </c>
      <c r="P23" s="30" t="s">
        <v>18</v>
      </c>
      <c r="Q23" s="30" t="s">
        <v>18</v>
      </c>
      <c r="R23" s="30" t="s">
        <v>18</v>
      </c>
      <c r="S23" s="30" t="s">
        <v>18</v>
      </c>
      <c r="T23" s="30" t="s">
        <v>18</v>
      </c>
      <c r="U23" s="30" t="s">
        <v>18</v>
      </c>
      <c r="V23" s="30" t="s">
        <v>18</v>
      </c>
      <c r="W23" s="30" t="s">
        <v>18</v>
      </c>
      <c r="X23" s="30" t="s">
        <v>18</v>
      </c>
      <c r="Y23" s="30" t="s">
        <v>18</v>
      </c>
      <c r="Z23" s="30" t="s">
        <v>18</v>
      </c>
      <c r="AA23" s="30" t="s">
        <v>18</v>
      </c>
      <c r="AB23" s="30" t="s">
        <v>18</v>
      </c>
      <c r="AC23" s="30" t="s">
        <v>18</v>
      </c>
      <c r="AD23" s="30" t="s">
        <v>18</v>
      </c>
      <c r="AE23" s="30" t="s">
        <v>18</v>
      </c>
      <c r="AF23" s="30" t="s">
        <v>18</v>
      </c>
      <c r="AG23" s="30" t="s">
        <v>18</v>
      </c>
      <c r="AH23" s="30" t="s">
        <v>18</v>
      </c>
      <c r="AI23" s="30" t="s">
        <v>18</v>
      </c>
      <c r="AJ23" s="30" t="s">
        <v>18</v>
      </c>
      <c r="AK23" s="30" t="s">
        <v>18</v>
      </c>
      <c r="AL23" s="30" t="s">
        <v>18</v>
      </c>
      <c r="AM23" s="30" t="s">
        <v>18</v>
      </c>
      <c r="AN23" s="30" t="s">
        <v>18</v>
      </c>
      <c r="AO23" s="30" t="s">
        <v>18</v>
      </c>
      <c r="AP23" s="30" t="s">
        <v>18</v>
      </c>
      <c r="AQ23" s="30" t="s">
        <v>18</v>
      </c>
      <c r="AR23" s="30" t="s">
        <v>18</v>
      </c>
      <c r="AS23" s="30" t="s">
        <v>18</v>
      </c>
      <c r="AT23" s="30" t="s">
        <v>18</v>
      </c>
      <c r="AU23" s="30" t="s">
        <v>18</v>
      </c>
      <c r="AV23" s="30" t="s">
        <v>18</v>
      </c>
      <c r="AW23" s="30" t="s">
        <v>18</v>
      </c>
      <c r="AX23" s="30" t="s">
        <v>18</v>
      </c>
      <c r="AY23" s="30" t="s">
        <v>18</v>
      </c>
      <c r="AZ23" s="30" t="s">
        <v>18</v>
      </c>
      <c r="BA23" s="30" t="s">
        <v>18</v>
      </c>
      <c r="BB23" s="30" t="s">
        <v>18</v>
      </c>
      <c r="BC23" s="30" t="s">
        <v>18</v>
      </c>
      <c r="BD23" s="30" t="s">
        <v>18</v>
      </c>
      <c r="BE23" s="30" t="s">
        <v>18</v>
      </c>
      <c r="BF23" s="30" t="s">
        <v>18</v>
      </c>
      <c r="BG23" s="30" t="s">
        <v>18</v>
      </c>
      <c r="BH23" s="30" t="s">
        <v>18</v>
      </c>
      <c r="BI23" s="30" t="s">
        <v>18</v>
      </c>
      <c r="BJ23" s="30" t="s">
        <v>18</v>
      </c>
      <c r="BK23" s="30" t="s">
        <v>18</v>
      </c>
      <c r="BL23" s="30" t="s">
        <v>18</v>
      </c>
      <c r="BM23" s="30" t="s">
        <v>18</v>
      </c>
      <c r="BN23" s="30" t="s">
        <v>18</v>
      </c>
      <c r="BO23" s="30" t="s">
        <v>18</v>
      </c>
    </row>
    <row r="24" spans="1:67" ht="17.25" customHeight="1" thickTop="1">
      <c r="A24" s="68" t="s">
        <v>22</v>
      </c>
      <c r="B24" s="15" t="s">
        <v>4</v>
      </c>
      <c r="C24" s="42">
        <f aca="true" t="shared" si="36" ref="C24:H24">C10*0.25%</f>
        <v>1.29875</v>
      </c>
      <c r="D24" s="42">
        <f t="shared" si="36"/>
        <v>1.30525</v>
      </c>
      <c r="E24" s="43">
        <f t="shared" si="36"/>
        <v>1.29825</v>
      </c>
      <c r="F24" s="42">
        <f t="shared" si="36"/>
        <v>1.278</v>
      </c>
      <c r="G24" s="43">
        <f t="shared" si="36"/>
        <v>1.81275</v>
      </c>
      <c r="H24" s="43">
        <f t="shared" si="36"/>
        <v>1.89525</v>
      </c>
      <c r="I24" s="44">
        <f>I10*0.1%</f>
        <v>0.4637</v>
      </c>
      <c r="J24" s="42">
        <f aca="true" t="shared" si="37" ref="J24:O24">J10*0.25%</f>
        <v>1.686</v>
      </c>
      <c r="K24" s="43">
        <f t="shared" si="37"/>
        <v>1.34975</v>
      </c>
      <c r="L24" s="43">
        <f t="shared" si="37"/>
        <v>1.40175</v>
      </c>
      <c r="M24" s="42">
        <f t="shared" si="37"/>
        <v>1.36125</v>
      </c>
      <c r="N24" s="43">
        <f t="shared" si="37"/>
        <v>1.3655000000000002</v>
      </c>
      <c r="O24" s="43">
        <f t="shared" si="37"/>
        <v>1.3655000000000002</v>
      </c>
      <c r="P24" s="44">
        <f>P10*0.1%</f>
        <v>0.4262</v>
      </c>
      <c r="Q24" s="42">
        <f>Q10*0.25%</f>
        <v>1.35075</v>
      </c>
      <c r="R24" s="43">
        <f>R10*0.25%</f>
        <v>1.95725</v>
      </c>
      <c r="S24" s="43">
        <f>S10*0.25%</f>
        <v>1.09175</v>
      </c>
      <c r="T24" s="44">
        <f>T10*0.1%</f>
        <v>0.7309</v>
      </c>
      <c r="U24" s="43">
        <f>U10*0.25%</f>
        <v>1.118</v>
      </c>
      <c r="V24" s="42">
        <f>V10*0.25%</f>
        <v>1.1840000000000002</v>
      </c>
      <c r="W24" s="43">
        <f>W10*0.25%</f>
        <v>1.2035</v>
      </c>
      <c r="X24" s="43">
        <f>X10*0.25%</f>
        <v>0.41350000000000003</v>
      </c>
      <c r="Y24" s="44">
        <f>Y10*0.1%</f>
        <v>0.4038</v>
      </c>
      <c r="Z24" s="42">
        <f>Z10*0.25%</f>
        <v>0.8272499999999999</v>
      </c>
      <c r="AA24" s="43">
        <f>AA10*0.25%</f>
        <v>0.8257500000000001</v>
      </c>
      <c r="AB24" s="43">
        <f>AB10*0.25%</f>
        <v>1.02</v>
      </c>
      <c r="AC24" s="44">
        <f>AC10*0.1%</f>
        <v>0.4195</v>
      </c>
      <c r="AD24" s="43">
        <f>AD10*0.25%</f>
        <v>1.8215000000000001</v>
      </c>
      <c r="AE24" s="42">
        <f>AE10*0.25%</f>
        <v>1.24275</v>
      </c>
      <c r="AF24" s="43">
        <f>AF10*0.25%</f>
        <v>1.28125</v>
      </c>
      <c r="AG24" s="43">
        <f>AG10*0.25%</f>
        <v>1.311</v>
      </c>
      <c r="AH24" s="44">
        <f>AH10*0.1%</f>
        <v>0.46730000000000005</v>
      </c>
      <c r="AI24" s="42">
        <f>AI10*0.25%</f>
        <v>1.48225</v>
      </c>
      <c r="AJ24" s="43">
        <f>AJ10*0.25%</f>
        <v>1.17425</v>
      </c>
      <c r="AK24" s="43">
        <f>AK10*0.25%</f>
        <v>1.181</v>
      </c>
      <c r="AL24" s="44">
        <f>AL10*0.1%</f>
        <v>0.47300000000000003</v>
      </c>
      <c r="AM24" s="43">
        <f>AM10*0.25%</f>
        <v>1.3094999999999999</v>
      </c>
      <c r="AN24" s="42">
        <f>AN10*0.25%</f>
        <v>1.138</v>
      </c>
      <c r="AO24" s="43">
        <f>AO10*0.25%</f>
        <v>1.4545</v>
      </c>
      <c r="AP24" s="43">
        <f>AP10*0.25%</f>
        <v>1.50875</v>
      </c>
      <c r="AQ24" s="44">
        <f>AQ10*0.1%</f>
        <v>0.5791000000000001</v>
      </c>
      <c r="AR24" s="42">
        <f>AR10*0.25%</f>
        <v>1.3385</v>
      </c>
      <c r="AS24" s="43">
        <f>AS10*0.25%</f>
        <v>1.7842500000000001</v>
      </c>
      <c r="AT24" s="44">
        <f>AT10*0.1%</f>
        <v>0.4074</v>
      </c>
      <c r="AU24" s="43">
        <f>AU10*0.25%</f>
        <v>1.0225</v>
      </c>
      <c r="AV24" s="43">
        <f>AV10*0.25%</f>
        <v>1.28225</v>
      </c>
      <c r="AW24" s="43">
        <f>AW10*0.25%</f>
        <v>1.7902500000000001</v>
      </c>
      <c r="AX24" s="44">
        <f>AX10*0.1%</f>
        <v>0.4288</v>
      </c>
      <c r="AY24" s="43">
        <f>AY10*0.25%</f>
        <v>1.7805000000000002</v>
      </c>
      <c r="AZ24" s="43">
        <f>AZ10*0.25%</f>
        <v>0.64575</v>
      </c>
      <c r="BA24" s="44">
        <f>BA10*0.1%</f>
        <v>0.4244</v>
      </c>
      <c r="BB24" s="44">
        <f aca="true" t="shared" si="38" ref="BB24:BO24">BB10*0.1%</f>
        <v>0.5194</v>
      </c>
      <c r="BC24" s="44">
        <f t="shared" si="38"/>
        <v>0.5207</v>
      </c>
      <c r="BD24" s="44">
        <f t="shared" si="38"/>
        <v>0.5102</v>
      </c>
      <c r="BE24" s="44">
        <f t="shared" si="38"/>
        <v>0.5161</v>
      </c>
      <c r="BF24" s="44">
        <f t="shared" si="38"/>
        <v>0.4651</v>
      </c>
      <c r="BG24" s="44">
        <f t="shared" si="38"/>
        <v>0.7251000000000001</v>
      </c>
      <c r="BH24" s="44">
        <f t="shared" si="38"/>
        <v>0.3319</v>
      </c>
      <c r="BI24" s="44">
        <f t="shared" si="38"/>
        <v>0.3347</v>
      </c>
      <c r="BJ24" s="44">
        <f t="shared" si="38"/>
        <v>0.7481</v>
      </c>
      <c r="BK24" s="44">
        <f t="shared" si="38"/>
        <v>0.4113</v>
      </c>
      <c r="BL24" s="44">
        <f t="shared" si="38"/>
        <v>0.47100000000000003</v>
      </c>
      <c r="BM24" s="44">
        <f t="shared" si="38"/>
        <v>0.6148</v>
      </c>
      <c r="BN24" s="44">
        <f t="shared" si="38"/>
        <v>0.3384</v>
      </c>
      <c r="BO24" s="44">
        <f t="shared" si="38"/>
        <v>0.715</v>
      </c>
    </row>
    <row r="25" spans="1:67" ht="12.75">
      <c r="A25" s="69"/>
      <c r="B25" s="12" t="s">
        <v>17</v>
      </c>
      <c r="C25" s="45">
        <f aca="true" t="shared" si="39" ref="C25:I25">71.18*C24</f>
        <v>92.44502500000002</v>
      </c>
      <c r="D25" s="45">
        <f t="shared" si="39"/>
        <v>92.907695</v>
      </c>
      <c r="E25" s="46">
        <f t="shared" si="39"/>
        <v>92.409435</v>
      </c>
      <c r="F25" s="45">
        <f t="shared" si="39"/>
        <v>90.96804000000002</v>
      </c>
      <c r="G25" s="46">
        <f t="shared" si="39"/>
        <v>129.03154500000002</v>
      </c>
      <c r="H25" s="46">
        <f t="shared" si="39"/>
        <v>134.90389500000003</v>
      </c>
      <c r="I25" s="47">
        <f t="shared" si="39"/>
        <v>33.006166</v>
      </c>
      <c r="J25" s="45">
        <f aca="true" t="shared" si="40" ref="J25:Y25">71.18*J24</f>
        <v>120.00948000000001</v>
      </c>
      <c r="K25" s="46">
        <f t="shared" si="40"/>
        <v>96.07520500000001</v>
      </c>
      <c r="L25" s="46">
        <f t="shared" si="40"/>
        <v>99.77656500000002</v>
      </c>
      <c r="M25" s="45">
        <f t="shared" si="40"/>
        <v>96.89377500000002</v>
      </c>
      <c r="N25" s="46">
        <f t="shared" si="40"/>
        <v>97.19629000000002</v>
      </c>
      <c r="O25" s="46">
        <f t="shared" si="40"/>
        <v>97.19629000000002</v>
      </c>
      <c r="P25" s="47">
        <f t="shared" si="40"/>
        <v>30.336916000000006</v>
      </c>
      <c r="Q25" s="45">
        <f t="shared" si="40"/>
        <v>96.146385</v>
      </c>
      <c r="R25" s="46">
        <f t="shared" si="40"/>
        <v>139.317055</v>
      </c>
      <c r="S25" s="46">
        <f t="shared" si="40"/>
        <v>77.71076500000001</v>
      </c>
      <c r="T25" s="47">
        <f t="shared" si="40"/>
        <v>52.025462000000005</v>
      </c>
      <c r="U25" s="46">
        <f t="shared" si="40"/>
        <v>79.57924000000001</v>
      </c>
      <c r="V25" s="45">
        <f t="shared" si="40"/>
        <v>84.27712000000002</v>
      </c>
      <c r="W25" s="46">
        <f t="shared" si="40"/>
        <v>85.66513</v>
      </c>
      <c r="X25" s="46">
        <f t="shared" si="40"/>
        <v>29.432930000000006</v>
      </c>
      <c r="Y25" s="47">
        <f t="shared" si="40"/>
        <v>28.742484</v>
      </c>
      <c r="Z25" s="45">
        <f aca="true" t="shared" si="41" ref="Z25:AQ25">71.18*Z24</f>
        <v>58.883655</v>
      </c>
      <c r="AA25" s="46">
        <f t="shared" si="41"/>
        <v>58.776885000000014</v>
      </c>
      <c r="AB25" s="46">
        <f t="shared" si="41"/>
        <v>72.60360000000001</v>
      </c>
      <c r="AC25" s="47">
        <f t="shared" si="41"/>
        <v>29.860010000000003</v>
      </c>
      <c r="AD25" s="46">
        <f t="shared" si="41"/>
        <v>129.65437000000003</v>
      </c>
      <c r="AE25" s="45">
        <f t="shared" si="41"/>
        <v>88.45894500000001</v>
      </c>
      <c r="AF25" s="46">
        <f t="shared" si="41"/>
        <v>91.199375</v>
      </c>
      <c r="AG25" s="46">
        <f t="shared" si="41"/>
        <v>93.31698</v>
      </c>
      <c r="AH25" s="47">
        <f t="shared" si="41"/>
        <v>33.26241400000001</v>
      </c>
      <c r="AI25" s="45">
        <f t="shared" si="41"/>
        <v>105.50655500000002</v>
      </c>
      <c r="AJ25" s="46">
        <f t="shared" si="41"/>
        <v>83.583115</v>
      </c>
      <c r="AK25" s="46">
        <f t="shared" si="41"/>
        <v>84.06358000000002</v>
      </c>
      <c r="AL25" s="47">
        <f t="shared" si="41"/>
        <v>33.66814000000001</v>
      </c>
      <c r="AM25" s="46">
        <f t="shared" si="41"/>
        <v>93.21021</v>
      </c>
      <c r="AN25" s="45">
        <f t="shared" si="41"/>
        <v>81.00284</v>
      </c>
      <c r="AO25" s="46">
        <f t="shared" si="41"/>
        <v>103.53131</v>
      </c>
      <c r="AP25" s="46">
        <f t="shared" si="41"/>
        <v>107.39282500000002</v>
      </c>
      <c r="AQ25" s="47">
        <f t="shared" si="41"/>
        <v>41.220338000000005</v>
      </c>
      <c r="AR25" s="45">
        <f aca="true" t="shared" si="42" ref="AR25:AX25">71.18*AR24</f>
        <v>95.27443000000001</v>
      </c>
      <c r="AS25" s="46">
        <f t="shared" si="42"/>
        <v>127.00291500000002</v>
      </c>
      <c r="AT25" s="47">
        <f t="shared" si="42"/>
        <v>28.998732</v>
      </c>
      <c r="AU25" s="46">
        <f t="shared" si="42"/>
        <v>72.78155000000001</v>
      </c>
      <c r="AV25" s="46">
        <f t="shared" si="42"/>
        <v>91.270555</v>
      </c>
      <c r="AW25" s="46">
        <f t="shared" si="42"/>
        <v>127.42999500000002</v>
      </c>
      <c r="AX25" s="47">
        <f t="shared" si="42"/>
        <v>30.521984000000003</v>
      </c>
      <c r="AY25" s="46">
        <f>71.18*AY24</f>
        <v>126.73599000000003</v>
      </c>
      <c r="AZ25" s="46">
        <f>71.18*AZ24</f>
        <v>45.96448500000001</v>
      </c>
      <c r="BA25" s="47">
        <f>71.18*BA24</f>
        <v>30.208792000000003</v>
      </c>
      <c r="BB25" s="47">
        <f aca="true" t="shared" si="43" ref="BB25:BO25">71.18*BB24</f>
        <v>36.970892</v>
      </c>
      <c r="BC25" s="47">
        <f t="shared" si="43"/>
        <v>37.06342600000001</v>
      </c>
      <c r="BD25" s="47">
        <f t="shared" si="43"/>
        <v>36.316036000000004</v>
      </c>
      <c r="BE25" s="47">
        <f t="shared" si="43"/>
        <v>36.735998</v>
      </c>
      <c r="BF25" s="47">
        <f t="shared" si="43"/>
        <v>33.105818000000006</v>
      </c>
      <c r="BG25" s="47">
        <f t="shared" si="43"/>
        <v>51.61261800000001</v>
      </c>
      <c r="BH25" s="47">
        <f t="shared" si="43"/>
        <v>23.624642</v>
      </c>
      <c r="BI25" s="47">
        <f t="shared" si="43"/>
        <v>23.823946000000003</v>
      </c>
      <c r="BJ25" s="47">
        <f t="shared" si="43"/>
        <v>53.24975800000001</v>
      </c>
      <c r="BK25" s="47">
        <f t="shared" si="43"/>
        <v>29.276334000000002</v>
      </c>
      <c r="BL25" s="47">
        <f t="shared" si="43"/>
        <v>33.525780000000005</v>
      </c>
      <c r="BM25" s="47">
        <f t="shared" si="43"/>
        <v>43.761464000000004</v>
      </c>
      <c r="BN25" s="47">
        <f t="shared" si="43"/>
        <v>24.087312</v>
      </c>
      <c r="BO25" s="47">
        <f t="shared" si="43"/>
        <v>50.8937</v>
      </c>
    </row>
    <row r="26" spans="1:67" ht="16.5" customHeight="1">
      <c r="A26" s="69"/>
      <c r="B26" s="12" t="s">
        <v>2</v>
      </c>
      <c r="C26" s="45">
        <f aca="true" t="shared" si="44" ref="C26:Y26">C25/C9/12</f>
        <v>0.01482916666666667</v>
      </c>
      <c r="D26" s="45">
        <f t="shared" si="44"/>
        <v>0.014829166666666666</v>
      </c>
      <c r="E26" s="46">
        <f t="shared" si="44"/>
        <v>0.01482916666666667</v>
      </c>
      <c r="F26" s="45">
        <f t="shared" si="44"/>
        <v>0.01482916666666667</v>
      </c>
      <c r="G26" s="46">
        <f t="shared" si="44"/>
        <v>0.01482916666666667</v>
      </c>
      <c r="H26" s="46">
        <f t="shared" si="44"/>
        <v>0.014829166666666671</v>
      </c>
      <c r="I26" s="47">
        <f t="shared" si="44"/>
        <v>0.0059316666666666676</v>
      </c>
      <c r="J26" s="45">
        <f t="shared" si="44"/>
        <v>0.01482916666666667</v>
      </c>
      <c r="K26" s="46">
        <f t="shared" si="44"/>
        <v>0.01482916666666667</v>
      </c>
      <c r="L26" s="46">
        <f t="shared" si="44"/>
        <v>0.01482916666666667</v>
      </c>
      <c r="M26" s="45">
        <f t="shared" si="44"/>
        <v>0.01482916666666667</v>
      </c>
      <c r="N26" s="46">
        <f t="shared" si="44"/>
        <v>0.01482916666666667</v>
      </c>
      <c r="O26" s="46">
        <f t="shared" si="44"/>
        <v>0.01482916666666667</v>
      </c>
      <c r="P26" s="47">
        <f t="shared" si="44"/>
        <v>0.005931666666666668</v>
      </c>
      <c r="Q26" s="45">
        <f t="shared" si="44"/>
        <v>0.014829166666666666</v>
      </c>
      <c r="R26" s="46">
        <f t="shared" si="44"/>
        <v>0.01482916666666667</v>
      </c>
      <c r="S26" s="46">
        <f t="shared" si="44"/>
        <v>0.01482916666666667</v>
      </c>
      <c r="T26" s="47">
        <f t="shared" si="44"/>
        <v>0.0059316666666666676</v>
      </c>
      <c r="U26" s="46">
        <f t="shared" si="44"/>
        <v>0.01482916666666667</v>
      </c>
      <c r="V26" s="45">
        <f t="shared" si="44"/>
        <v>0.014829166666666671</v>
      </c>
      <c r="W26" s="46">
        <f t="shared" si="44"/>
        <v>0.01482916666666667</v>
      </c>
      <c r="X26" s="46">
        <f t="shared" si="44"/>
        <v>0.01482916666666667</v>
      </c>
      <c r="Y26" s="47">
        <f t="shared" si="44"/>
        <v>0.0059316666666666676</v>
      </c>
      <c r="Z26" s="45">
        <f aca="true" t="shared" si="45" ref="Z26:AQ26">Z25/Z9/12</f>
        <v>0.014829166666666666</v>
      </c>
      <c r="AA26" s="46">
        <f t="shared" si="45"/>
        <v>0.01482916666666667</v>
      </c>
      <c r="AB26" s="46">
        <f t="shared" si="45"/>
        <v>0.01482916666666667</v>
      </c>
      <c r="AC26" s="47">
        <f t="shared" si="45"/>
        <v>0.0059316666666666676</v>
      </c>
      <c r="AD26" s="46">
        <f t="shared" si="45"/>
        <v>0.01482916666666667</v>
      </c>
      <c r="AE26" s="45">
        <f t="shared" si="45"/>
        <v>0.01482916666666667</v>
      </c>
      <c r="AF26" s="46">
        <f t="shared" si="45"/>
        <v>0.014829166666666666</v>
      </c>
      <c r="AG26" s="46">
        <f t="shared" si="45"/>
        <v>0.014829166666666666</v>
      </c>
      <c r="AH26" s="47">
        <f t="shared" si="45"/>
        <v>0.0059316666666666676</v>
      </c>
      <c r="AI26" s="45">
        <f t="shared" si="45"/>
        <v>0.014829166666666671</v>
      </c>
      <c r="AJ26" s="46">
        <f t="shared" si="45"/>
        <v>0.01482916666666667</v>
      </c>
      <c r="AK26" s="46">
        <f t="shared" si="45"/>
        <v>0.014829166666666671</v>
      </c>
      <c r="AL26" s="47">
        <f t="shared" si="45"/>
        <v>0.005931666666666668</v>
      </c>
      <c r="AM26" s="46">
        <f t="shared" si="45"/>
        <v>0.01482916666666667</v>
      </c>
      <c r="AN26" s="45">
        <f t="shared" si="45"/>
        <v>0.01482916666666667</v>
      </c>
      <c r="AO26" s="46">
        <f t="shared" si="45"/>
        <v>0.01482916666666667</v>
      </c>
      <c r="AP26" s="46">
        <f t="shared" si="45"/>
        <v>0.01482916666666667</v>
      </c>
      <c r="AQ26" s="47">
        <f t="shared" si="45"/>
        <v>0.0059316666666666676</v>
      </c>
      <c r="AR26" s="45">
        <f aca="true" t="shared" si="46" ref="AR26:AX26">AR25/AR9/12</f>
        <v>0.01482916666666667</v>
      </c>
      <c r="AS26" s="46">
        <f t="shared" si="46"/>
        <v>0.014829166666666666</v>
      </c>
      <c r="AT26" s="47">
        <f t="shared" si="46"/>
        <v>0.0059316666666666676</v>
      </c>
      <c r="AU26" s="46">
        <f t="shared" si="46"/>
        <v>0.01482916666666667</v>
      </c>
      <c r="AV26" s="46">
        <f t="shared" si="46"/>
        <v>0.01482916666666667</v>
      </c>
      <c r="AW26" s="46">
        <f t="shared" si="46"/>
        <v>0.01482916666666667</v>
      </c>
      <c r="AX26" s="47">
        <f t="shared" si="46"/>
        <v>0.0059316666666666676</v>
      </c>
      <c r="AY26" s="46">
        <f>AY25/AY9/12</f>
        <v>0.01482916666666667</v>
      </c>
      <c r="AZ26" s="46">
        <f>AZ25/AZ9/12</f>
        <v>0.01482916666666667</v>
      </c>
      <c r="BA26" s="47">
        <f>BA25/BA9/12</f>
        <v>0.0059316666666666676</v>
      </c>
      <c r="BB26" s="47">
        <f aca="true" t="shared" si="47" ref="BB26:BO26">BB25/BB9/12</f>
        <v>0.0059316666666666676</v>
      </c>
      <c r="BC26" s="47">
        <f t="shared" si="47"/>
        <v>0.0059316666666666676</v>
      </c>
      <c r="BD26" s="47">
        <f t="shared" si="47"/>
        <v>0.0059316666666666676</v>
      </c>
      <c r="BE26" s="47">
        <f t="shared" si="47"/>
        <v>0.0059316666666666676</v>
      </c>
      <c r="BF26" s="47">
        <f t="shared" si="47"/>
        <v>0.0059316666666666676</v>
      </c>
      <c r="BG26" s="47">
        <f t="shared" si="47"/>
        <v>0.005931666666666668</v>
      </c>
      <c r="BH26" s="47">
        <f t="shared" si="47"/>
        <v>0.0059316666666666676</v>
      </c>
      <c r="BI26" s="47">
        <f t="shared" si="47"/>
        <v>0.0059316666666666676</v>
      </c>
      <c r="BJ26" s="47">
        <f t="shared" si="47"/>
        <v>0.0059316666666666676</v>
      </c>
      <c r="BK26" s="47">
        <f t="shared" si="47"/>
        <v>0.0059316666666666676</v>
      </c>
      <c r="BL26" s="47">
        <f t="shared" si="47"/>
        <v>0.0059316666666666676</v>
      </c>
      <c r="BM26" s="47">
        <f t="shared" si="47"/>
        <v>0.0059316666666666676</v>
      </c>
      <c r="BN26" s="47">
        <f t="shared" si="47"/>
        <v>0.0059316666666666676</v>
      </c>
      <c r="BO26" s="47">
        <f t="shared" si="47"/>
        <v>0.0059316666666666676</v>
      </c>
    </row>
    <row r="27" spans="1:67" ht="17.25" customHeight="1" thickBot="1">
      <c r="A27" s="70"/>
      <c r="B27" s="16" t="s">
        <v>0</v>
      </c>
      <c r="C27" s="30" t="s">
        <v>18</v>
      </c>
      <c r="D27" s="30" t="s">
        <v>18</v>
      </c>
      <c r="E27" s="30" t="s">
        <v>18</v>
      </c>
      <c r="F27" s="30" t="s">
        <v>18</v>
      </c>
      <c r="G27" s="30" t="s">
        <v>18</v>
      </c>
      <c r="H27" s="30" t="s">
        <v>18</v>
      </c>
      <c r="I27" s="31" t="s">
        <v>18</v>
      </c>
      <c r="J27" s="30" t="s">
        <v>18</v>
      </c>
      <c r="K27" s="30" t="s">
        <v>18</v>
      </c>
      <c r="L27" s="30" t="s">
        <v>18</v>
      </c>
      <c r="M27" s="30" t="s">
        <v>18</v>
      </c>
      <c r="N27" s="30" t="s">
        <v>18</v>
      </c>
      <c r="O27" s="30" t="s">
        <v>18</v>
      </c>
      <c r="P27" s="31" t="s">
        <v>18</v>
      </c>
      <c r="Q27" s="30" t="s">
        <v>18</v>
      </c>
      <c r="R27" s="30" t="s">
        <v>18</v>
      </c>
      <c r="S27" s="30" t="s">
        <v>18</v>
      </c>
      <c r="T27" s="31" t="s">
        <v>18</v>
      </c>
      <c r="U27" s="30" t="s">
        <v>18</v>
      </c>
      <c r="V27" s="30" t="s">
        <v>18</v>
      </c>
      <c r="W27" s="30" t="s">
        <v>18</v>
      </c>
      <c r="X27" s="30" t="s">
        <v>18</v>
      </c>
      <c r="Y27" s="31" t="s">
        <v>18</v>
      </c>
      <c r="Z27" s="30" t="s">
        <v>18</v>
      </c>
      <c r="AA27" s="30" t="s">
        <v>18</v>
      </c>
      <c r="AB27" s="30" t="s">
        <v>18</v>
      </c>
      <c r="AC27" s="31" t="s">
        <v>18</v>
      </c>
      <c r="AD27" s="30" t="s">
        <v>18</v>
      </c>
      <c r="AE27" s="30" t="s">
        <v>18</v>
      </c>
      <c r="AF27" s="30" t="s">
        <v>18</v>
      </c>
      <c r="AG27" s="30" t="s">
        <v>18</v>
      </c>
      <c r="AH27" s="31" t="s">
        <v>18</v>
      </c>
      <c r="AI27" s="30" t="s">
        <v>18</v>
      </c>
      <c r="AJ27" s="30" t="s">
        <v>18</v>
      </c>
      <c r="AK27" s="30" t="s">
        <v>18</v>
      </c>
      <c r="AL27" s="31" t="s">
        <v>18</v>
      </c>
      <c r="AM27" s="30" t="s">
        <v>18</v>
      </c>
      <c r="AN27" s="30" t="s">
        <v>18</v>
      </c>
      <c r="AO27" s="30" t="s">
        <v>18</v>
      </c>
      <c r="AP27" s="30" t="s">
        <v>18</v>
      </c>
      <c r="AQ27" s="31" t="s">
        <v>18</v>
      </c>
      <c r="AR27" s="30" t="s">
        <v>18</v>
      </c>
      <c r="AS27" s="30" t="s">
        <v>18</v>
      </c>
      <c r="AT27" s="31" t="s">
        <v>18</v>
      </c>
      <c r="AU27" s="30" t="s">
        <v>18</v>
      </c>
      <c r="AV27" s="30" t="s">
        <v>18</v>
      </c>
      <c r="AW27" s="30" t="s">
        <v>18</v>
      </c>
      <c r="AX27" s="31" t="s">
        <v>18</v>
      </c>
      <c r="AY27" s="30" t="s">
        <v>18</v>
      </c>
      <c r="AZ27" s="30" t="s">
        <v>18</v>
      </c>
      <c r="BA27" s="31" t="s">
        <v>18</v>
      </c>
      <c r="BB27" s="31" t="s">
        <v>18</v>
      </c>
      <c r="BC27" s="31" t="s">
        <v>18</v>
      </c>
      <c r="BD27" s="31" t="s">
        <v>18</v>
      </c>
      <c r="BE27" s="31" t="s">
        <v>18</v>
      </c>
      <c r="BF27" s="31" t="s">
        <v>18</v>
      </c>
      <c r="BG27" s="31" t="s">
        <v>18</v>
      </c>
      <c r="BH27" s="31" t="s">
        <v>18</v>
      </c>
      <c r="BI27" s="31" t="s">
        <v>18</v>
      </c>
      <c r="BJ27" s="31" t="s">
        <v>18</v>
      </c>
      <c r="BK27" s="31" t="s">
        <v>18</v>
      </c>
      <c r="BL27" s="31" t="s">
        <v>18</v>
      </c>
      <c r="BM27" s="31" t="s">
        <v>18</v>
      </c>
      <c r="BN27" s="31" t="s">
        <v>18</v>
      </c>
      <c r="BO27" s="31" t="s">
        <v>18</v>
      </c>
    </row>
    <row r="28" spans="1:67" ht="18" customHeight="1" thickTop="1">
      <c r="A28" s="68" t="s">
        <v>23</v>
      </c>
      <c r="B28" s="15" t="s">
        <v>5</v>
      </c>
      <c r="C28" s="42">
        <f>C10*0.7%</f>
        <v>3.6365</v>
      </c>
      <c r="D28" s="42">
        <f>D10*0.7%</f>
        <v>3.6546999999999996</v>
      </c>
      <c r="E28" s="43">
        <f>E9*0.7%</f>
        <v>3.635099999999999</v>
      </c>
      <c r="F28" s="42">
        <f>F10*0.48%</f>
        <v>2.45376</v>
      </c>
      <c r="G28" s="43">
        <f>G9*0.48%</f>
        <v>3.48048</v>
      </c>
      <c r="H28" s="43">
        <f>H9*0.48%</f>
        <v>3.63888</v>
      </c>
      <c r="I28" s="44">
        <f>I10*0.1%</f>
        <v>0.4637</v>
      </c>
      <c r="J28" s="42">
        <f>J10*0.48%</f>
        <v>3.2371199999999996</v>
      </c>
      <c r="K28" s="43">
        <f>K9*0.48%</f>
        <v>2.5915199999999996</v>
      </c>
      <c r="L28" s="43">
        <f>L9*0.48%</f>
        <v>2.69136</v>
      </c>
      <c r="M28" s="42">
        <f>M10*0.48%</f>
        <v>2.6136</v>
      </c>
      <c r="N28" s="43">
        <f>N9*0.48%</f>
        <v>2.62176</v>
      </c>
      <c r="O28" s="43">
        <f>O9*0.48%</f>
        <v>2.62176</v>
      </c>
      <c r="P28" s="44">
        <f>P10*0.1%</f>
        <v>0.4262</v>
      </c>
      <c r="Q28" s="42">
        <f>Q10*0.48%</f>
        <v>2.5934399999999997</v>
      </c>
      <c r="R28" s="43">
        <f>R9*0.48%</f>
        <v>3.7579199999999995</v>
      </c>
      <c r="S28" s="43">
        <f>S9*0.48%</f>
        <v>2.09616</v>
      </c>
      <c r="T28" s="44">
        <f>T10*0.1%</f>
        <v>0.7309</v>
      </c>
      <c r="U28" s="43">
        <f>U9*0.48%</f>
        <v>2.1465599999999996</v>
      </c>
      <c r="V28" s="42">
        <f>V10*0.48%</f>
        <v>2.2732799999999997</v>
      </c>
      <c r="W28" s="43">
        <f>W9*0.48%</f>
        <v>2.31072</v>
      </c>
      <c r="X28" s="43">
        <f>X9*0.48%</f>
        <v>0.79392</v>
      </c>
      <c r="Y28" s="44">
        <f>Y10*0.1%</f>
        <v>0.4038</v>
      </c>
      <c r="Z28" s="42">
        <f>Z10*0.48%</f>
        <v>1.5883199999999997</v>
      </c>
      <c r="AA28" s="43">
        <f>AA9*0.48%</f>
        <v>1.58544</v>
      </c>
      <c r="AB28" s="43">
        <f>AB9*0.48%</f>
        <v>1.9584</v>
      </c>
      <c r="AC28" s="44">
        <f>AC10*0.1%</f>
        <v>0.4195</v>
      </c>
      <c r="AD28" s="43">
        <f>AD9*0.48%</f>
        <v>3.49728</v>
      </c>
      <c r="AE28" s="42">
        <f>AE10*0.48%</f>
        <v>2.3860799999999998</v>
      </c>
      <c r="AF28" s="43">
        <f>AF9*0.48%</f>
        <v>2.46</v>
      </c>
      <c r="AG28" s="43">
        <f>AG9*0.48%</f>
        <v>2.51712</v>
      </c>
      <c r="AH28" s="44">
        <f>AH10*0.1%</f>
        <v>0.46730000000000005</v>
      </c>
      <c r="AI28" s="42">
        <f>AI10*0.48%</f>
        <v>2.8459199999999996</v>
      </c>
      <c r="AJ28" s="43">
        <f>AJ9*0.48%</f>
        <v>2.2545599999999997</v>
      </c>
      <c r="AK28" s="43">
        <f>AK9*0.48%</f>
        <v>2.2675199999999998</v>
      </c>
      <c r="AL28" s="44">
        <f>AL10*0.1%</f>
        <v>0.47300000000000003</v>
      </c>
      <c r="AM28" s="43">
        <f>AM9*0.48%</f>
        <v>2.5142399999999996</v>
      </c>
      <c r="AN28" s="42">
        <f>AN10*0.48%</f>
        <v>2.18496</v>
      </c>
      <c r="AO28" s="43">
        <f>AO9*0.48%</f>
        <v>2.7926399999999996</v>
      </c>
      <c r="AP28" s="43">
        <f>AP9*0.48%</f>
        <v>2.8968</v>
      </c>
      <c r="AQ28" s="44">
        <f>AQ10*0.1%</f>
        <v>0.5791000000000001</v>
      </c>
      <c r="AR28" s="42">
        <f>AR10*0.48%</f>
        <v>2.5699199999999998</v>
      </c>
      <c r="AS28" s="43">
        <f>AS9*0.48%</f>
        <v>3.42576</v>
      </c>
      <c r="AT28" s="44">
        <f>AT10*0.1%</f>
        <v>0.4074</v>
      </c>
      <c r="AU28" s="43">
        <f>AU9*0.48%</f>
        <v>1.9631999999999998</v>
      </c>
      <c r="AV28" s="43">
        <f>AV9*0.48%</f>
        <v>2.4619199999999997</v>
      </c>
      <c r="AW28" s="43">
        <f>AW9*0.48%</f>
        <v>3.43728</v>
      </c>
      <c r="AX28" s="44">
        <f>AX10*0.1%</f>
        <v>0.4288</v>
      </c>
      <c r="AY28" s="43">
        <f>AY9*0.48%</f>
        <v>3.41856</v>
      </c>
      <c r="AZ28" s="43">
        <f>AZ9*0.48%</f>
        <v>1.23984</v>
      </c>
      <c r="BA28" s="44">
        <f>BA10*0.1%</f>
        <v>0.4244</v>
      </c>
      <c r="BB28" s="44">
        <f aca="true" t="shared" si="48" ref="BB28:BO28">BB10*0.1%</f>
        <v>0.5194</v>
      </c>
      <c r="BC28" s="44">
        <f t="shared" si="48"/>
        <v>0.5207</v>
      </c>
      <c r="BD28" s="44">
        <f t="shared" si="48"/>
        <v>0.5102</v>
      </c>
      <c r="BE28" s="44">
        <f t="shared" si="48"/>
        <v>0.5161</v>
      </c>
      <c r="BF28" s="44">
        <f t="shared" si="48"/>
        <v>0.4651</v>
      </c>
      <c r="BG28" s="44">
        <f t="shared" si="48"/>
        <v>0.7251000000000001</v>
      </c>
      <c r="BH28" s="44">
        <f t="shared" si="48"/>
        <v>0.3319</v>
      </c>
      <c r="BI28" s="44">
        <f t="shared" si="48"/>
        <v>0.3347</v>
      </c>
      <c r="BJ28" s="44">
        <f t="shared" si="48"/>
        <v>0.7481</v>
      </c>
      <c r="BK28" s="44">
        <f t="shared" si="48"/>
        <v>0.4113</v>
      </c>
      <c r="BL28" s="44">
        <f t="shared" si="48"/>
        <v>0.47100000000000003</v>
      </c>
      <c r="BM28" s="44">
        <f t="shared" si="48"/>
        <v>0.6148</v>
      </c>
      <c r="BN28" s="44">
        <f t="shared" si="48"/>
        <v>0.3384</v>
      </c>
      <c r="BO28" s="44">
        <f t="shared" si="48"/>
        <v>0.715</v>
      </c>
    </row>
    <row r="29" spans="1:67" ht="12.75">
      <c r="A29" s="69"/>
      <c r="B29" s="12" t="s">
        <v>17</v>
      </c>
      <c r="C29" s="45">
        <f aca="true" t="shared" si="49" ref="C29:I29">45.32*C28</f>
        <v>164.80617999999998</v>
      </c>
      <c r="D29" s="45">
        <f t="shared" si="49"/>
        <v>165.631004</v>
      </c>
      <c r="E29" s="46">
        <f t="shared" si="49"/>
        <v>164.74273199999996</v>
      </c>
      <c r="F29" s="45">
        <f t="shared" si="49"/>
        <v>111.2044032</v>
      </c>
      <c r="G29" s="46">
        <f t="shared" si="49"/>
        <v>157.7353536</v>
      </c>
      <c r="H29" s="46">
        <f t="shared" si="49"/>
        <v>164.9140416</v>
      </c>
      <c r="I29" s="47">
        <f t="shared" si="49"/>
        <v>21.014884</v>
      </c>
      <c r="J29" s="45">
        <f aca="true" t="shared" si="50" ref="J29:Y29">45.32*J28</f>
        <v>146.70627839999997</v>
      </c>
      <c r="K29" s="46">
        <f t="shared" si="50"/>
        <v>117.44768639999998</v>
      </c>
      <c r="L29" s="46">
        <f t="shared" si="50"/>
        <v>121.9724352</v>
      </c>
      <c r="M29" s="45">
        <f t="shared" si="50"/>
        <v>118.448352</v>
      </c>
      <c r="N29" s="46">
        <f t="shared" si="50"/>
        <v>118.8181632</v>
      </c>
      <c r="O29" s="46">
        <f t="shared" si="50"/>
        <v>118.8181632</v>
      </c>
      <c r="P29" s="47">
        <f t="shared" si="50"/>
        <v>19.315384</v>
      </c>
      <c r="Q29" s="45">
        <f t="shared" si="50"/>
        <v>117.5347008</v>
      </c>
      <c r="R29" s="46">
        <f t="shared" si="50"/>
        <v>170.30893439999997</v>
      </c>
      <c r="S29" s="46">
        <f t="shared" si="50"/>
        <v>94.9979712</v>
      </c>
      <c r="T29" s="47">
        <f t="shared" si="50"/>
        <v>33.124388</v>
      </c>
      <c r="U29" s="46">
        <f t="shared" si="50"/>
        <v>97.28209919999998</v>
      </c>
      <c r="V29" s="45">
        <f t="shared" si="50"/>
        <v>103.02504959999999</v>
      </c>
      <c r="W29" s="46">
        <f t="shared" si="50"/>
        <v>104.7218304</v>
      </c>
      <c r="X29" s="46">
        <f t="shared" si="50"/>
        <v>35.9804544</v>
      </c>
      <c r="Y29" s="47">
        <f t="shared" si="50"/>
        <v>18.300216</v>
      </c>
      <c r="Z29" s="45">
        <f aca="true" t="shared" si="51" ref="Z29:AQ29">45.32*Z28</f>
        <v>71.9826624</v>
      </c>
      <c r="AA29" s="46">
        <f t="shared" si="51"/>
        <v>71.8521408</v>
      </c>
      <c r="AB29" s="46">
        <f t="shared" si="51"/>
        <v>88.754688</v>
      </c>
      <c r="AC29" s="47">
        <f t="shared" si="51"/>
        <v>19.01174</v>
      </c>
      <c r="AD29" s="46">
        <f t="shared" si="51"/>
        <v>158.4967296</v>
      </c>
      <c r="AE29" s="45">
        <f t="shared" si="51"/>
        <v>108.1371456</v>
      </c>
      <c r="AF29" s="46">
        <f t="shared" si="51"/>
        <v>111.4872</v>
      </c>
      <c r="AG29" s="46">
        <f t="shared" si="51"/>
        <v>114.0758784</v>
      </c>
      <c r="AH29" s="47">
        <f t="shared" si="51"/>
        <v>21.178036000000002</v>
      </c>
      <c r="AI29" s="45">
        <f t="shared" si="51"/>
        <v>128.97709439999997</v>
      </c>
      <c r="AJ29" s="46">
        <f t="shared" si="51"/>
        <v>102.17665919999999</v>
      </c>
      <c r="AK29" s="46">
        <f t="shared" si="51"/>
        <v>102.76400639999999</v>
      </c>
      <c r="AL29" s="47">
        <f t="shared" si="51"/>
        <v>21.43636</v>
      </c>
      <c r="AM29" s="46">
        <f t="shared" si="51"/>
        <v>113.94535679999998</v>
      </c>
      <c r="AN29" s="45">
        <f t="shared" si="51"/>
        <v>99.0223872</v>
      </c>
      <c r="AO29" s="46">
        <f t="shared" si="51"/>
        <v>126.56244479999998</v>
      </c>
      <c r="AP29" s="46">
        <f t="shared" si="51"/>
        <v>131.282976</v>
      </c>
      <c r="AQ29" s="47">
        <f t="shared" si="51"/>
        <v>26.244812000000003</v>
      </c>
      <c r="AR29" s="45">
        <f aca="true" t="shared" si="52" ref="AR29:AX29">45.32*AR28</f>
        <v>116.46877439999999</v>
      </c>
      <c r="AS29" s="46">
        <f t="shared" si="52"/>
        <v>155.2554432</v>
      </c>
      <c r="AT29" s="47">
        <f t="shared" si="52"/>
        <v>18.463368</v>
      </c>
      <c r="AU29" s="46">
        <f t="shared" si="52"/>
        <v>88.972224</v>
      </c>
      <c r="AV29" s="46">
        <f t="shared" si="52"/>
        <v>111.57421439999999</v>
      </c>
      <c r="AW29" s="46">
        <f t="shared" si="52"/>
        <v>155.7775296</v>
      </c>
      <c r="AX29" s="47">
        <f t="shared" si="52"/>
        <v>19.433216</v>
      </c>
      <c r="AY29" s="46">
        <f>45.32*AY28</f>
        <v>154.92913919999998</v>
      </c>
      <c r="AZ29" s="46">
        <f>45.32*AZ28</f>
        <v>56.189548800000004</v>
      </c>
      <c r="BA29" s="47">
        <f>45.32*BA28</f>
        <v>19.233808</v>
      </c>
      <c r="BB29" s="47">
        <f aca="true" t="shared" si="53" ref="BB29:BO29">45.32*BB28</f>
        <v>23.539208</v>
      </c>
      <c r="BC29" s="47">
        <f t="shared" si="53"/>
        <v>23.598124000000002</v>
      </c>
      <c r="BD29" s="47">
        <f t="shared" si="53"/>
        <v>23.122264</v>
      </c>
      <c r="BE29" s="47">
        <f t="shared" si="53"/>
        <v>23.389652</v>
      </c>
      <c r="BF29" s="47">
        <f t="shared" si="53"/>
        <v>21.078332</v>
      </c>
      <c r="BG29" s="47">
        <f t="shared" si="53"/>
        <v>32.861532000000004</v>
      </c>
      <c r="BH29" s="47">
        <f t="shared" si="53"/>
        <v>15.041707999999998</v>
      </c>
      <c r="BI29" s="47">
        <f t="shared" si="53"/>
        <v>15.168604</v>
      </c>
      <c r="BJ29" s="47">
        <f t="shared" si="53"/>
        <v>33.903892</v>
      </c>
      <c r="BK29" s="47">
        <f t="shared" si="53"/>
        <v>18.640116</v>
      </c>
      <c r="BL29" s="47">
        <f t="shared" si="53"/>
        <v>21.34572</v>
      </c>
      <c r="BM29" s="47">
        <f t="shared" si="53"/>
        <v>27.862736</v>
      </c>
      <c r="BN29" s="47">
        <f t="shared" si="53"/>
        <v>15.336288</v>
      </c>
      <c r="BO29" s="47">
        <f t="shared" si="53"/>
        <v>32.4038</v>
      </c>
    </row>
    <row r="30" spans="1:67" ht="15" customHeight="1">
      <c r="A30" s="69"/>
      <c r="B30" s="12" t="s">
        <v>2</v>
      </c>
      <c r="C30" s="45">
        <f aca="true" t="shared" si="54" ref="C30:Y30">C29/C9/12</f>
        <v>0.026436666666666664</v>
      </c>
      <c r="D30" s="45">
        <f t="shared" si="54"/>
        <v>0.026436666666666664</v>
      </c>
      <c r="E30" s="46">
        <f t="shared" si="54"/>
        <v>0.026436666666666664</v>
      </c>
      <c r="F30" s="45">
        <f t="shared" si="54"/>
        <v>0.018128000000000002</v>
      </c>
      <c r="G30" s="46">
        <f t="shared" si="54"/>
        <v>0.018128</v>
      </c>
      <c r="H30" s="46">
        <f t="shared" si="54"/>
        <v>0.018128</v>
      </c>
      <c r="I30" s="47">
        <f t="shared" si="54"/>
        <v>0.0037766666666666665</v>
      </c>
      <c r="J30" s="45">
        <f t="shared" si="54"/>
        <v>0.018128</v>
      </c>
      <c r="K30" s="46">
        <f t="shared" si="54"/>
        <v>0.018128</v>
      </c>
      <c r="L30" s="46">
        <f t="shared" si="54"/>
        <v>0.018128000000000002</v>
      </c>
      <c r="M30" s="45">
        <f t="shared" si="54"/>
        <v>0.018128000000000002</v>
      </c>
      <c r="N30" s="46">
        <f t="shared" si="54"/>
        <v>0.018128</v>
      </c>
      <c r="O30" s="46">
        <f t="shared" si="54"/>
        <v>0.018128</v>
      </c>
      <c r="P30" s="47">
        <f t="shared" si="54"/>
        <v>0.0037766666666666673</v>
      </c>
      <c r="Q30" s="45">
        <f t="shared" si="54"/>
        <v>0.018128000000000002</v>
      </c>
      <c r="R30" s="46">
        <f t="shared" si="54"/>
        <v>0.018128</v>
      </c>
      <c r="S30" s="46">
        <f t="shared" si="54"/>
        <v>0.018128000000000002</v>
      </c>
      <c r="T30" s="47">
        <f t="shared" si="54"/>
        <v>0.0037766666666666673</v>
      </c>
      <c r="U30" s="46">
        <f t="shared" si="54"/>
        <v>0.018127999999999995</v>
      </c>
      <c r="V30" s="45">
        <f t="shared" si="54"/>
        <v>0.018127999999999995</v>
      </c>
      <c r="W30" s="46">
        <f t="shared" si="54"/>
        <v>0.018128000000000002</v>
      </c>
      <c r="X30" s="46">
        <f t="shared" si="54"/>
        <v>0.018128</v>
      </c>
      <c r="Y30" s="47">
        <f t="shared" si="54"/>
        <v>0.0037766666666666665</v>
      </c>
      <c r="Z30" s="45">
        <f aca="true" t="shared" si="55" ref="Z30:AQ30">Z29/Z9/12</f>
        <v>0.018128000000000002</v>
      </c>
      <c r="AA30" s="46">
        <f t="shared" si="55"/>
        <v>0.018128000000000002</v>
      </c>
      <c r="AB30" s="46">
        <f t="shared" si="55"/>
        <v>0.018128000000000002</v>
      </c>
      <c r="AC30" s="47">
        <f t="shared" si="55"/>
        <v>0.0037766666666666665</v>
      </c>
      <c r="AD30" s="46">
        <f t="shared" si="55"/>
        <v>0.018128000000000002</v>
      </c>
      <c r="AE30" s="45">
        <f t="shared" si="55"/>
        <v>0.018128</v>
      </c>
      <c r="AF30" s="46">
        <f t="shared" si="55"/>
        <v>0.018128000000000002</v>
      </c>
      <c r="AG30" s="46">
        <f t="shared" si="55"/>
        <v>0.018128000000000002</v>
      </c>
      <c r="AH30" s="47">
        <f t="shared" si="55"/>
        <v>0.0037766666666666673</v>
      </c>
      <c r="AI30" s="45">
        <f t="shared" si="55"/>
        <v>0.018127999999999995</v>
      </c>
      <c r="AJ30" s="46">
        <f t="shared" si="55"/>
        <v>0.018128</v>
      </c>
      <c r="AK30" s="46">
        <f t="shared" si="55"/>
        <v>0.018128</v>
      </c>
      <c r="AL30" s="47">
        <f t="shared" si="55"/>
        <v>0.0037766666666666665</v>
      </c>
      <c r="AM30" s="46">
        <f t="shared" si="55"/>
        <v>0.018128</v>
      </c>
      <c r="AN30" s="45">
        <f t="shared" si="55"/>
        <v>0.018128000000000002</v>
      </c>
      <c r="AO30" s="46">
        <f t="shared" si="55"/>
        <v>0.018128</v>
      </c>
      <c r="AP30" s="46">
        <f t="shared" si="55"/>
        <v>0.018128</v>
      </c>
      <c r="AQ30" s="47">
        <f t="shared" si="55"/>
        <v>0.0037766666666666673</v>
      </c>
      <c r="AR30" s="45">
        <f aca="true" t="shared" si="56" ref="AR30:AX30">AR29/AR9/12</f>
        <v>0.018128</v>
      </c>
      <c r="AS30" s="46">
        <f t="shared" si="56"/>
        <v>0.018128</v>
      </c>
      <c r="AT30" s="47">
        <f t="shared" si="56"/>
        <v>0.0037766666666666665</v>
      </c>
      <c r="AU30" s="46">
        <f t="shared" si="56"/>
        <v>0.018128</v>
      </c>
      <c r="AV30" s="46">
        <f t="shared" si="56"/>
        <v>0.018128</v>
      </c>
      <c r="AW30" s="46">
        <f t="shared" si="56"/>
        <v>0.018128000000000002</v>
      </c>
      <c r="AX30" s="47">
        <f t="shared" si="56"/>
        <v>0.0037766666666666665</v>
      </c>
      <c r="AY30" s="46">
        <f>AY29/AY9/12</f>
        <v>0.018127999999999995</v>
      </c>
      <c r="AZ30" s="46">
        <f>AZ29/AZ9/12</f>
        <v>0.018128000000000002</v>
      </c>
      <c r="BA30" s="47">
        <f>BA29/BA9/12</f>
        <v>0.0037766666666666665</v>
      </c>
      <c r="BB30" s="47">
        <f aca="true" t="shared" si="57" ref="BB30:BO30">BB29/BB9/12</f>
        <v>0.0037766666666666665</v>
      </c>
      <c r="BC30" s="47">
        <f t="shared" si="57"/>
        <v>0.0037766666666666665</v>
      </c>
      <c r="BD30" s="47">
        <f t="shared" si="57"/>
        <v>0.0037766666666666673</v>
      </c>
      <c r="BE30" s="47">
        <f t="shared" si="57"/>
        <v>0.0037766666666666665</v>
      </c>
      <c r="BF30" s="47">
        <f t="shared" si="57"/>
        <v>0.0037766666666666665</v>
      </c>
      <c r="BG30" s="47">
        <f t="shared" si="57"/>
        <v>0.0037766666666666673</v>
      </c>
      <c r="BH30" s="47">
        <f t="shared" si="57"/>
        <v>0.0037766666666666665</v>
      </c>
      <c r="BI30" s="47">
        <f t="shared" si="57"/>
        <v>0.0037766666666666665</v>
      </c>
      <c r="BJ30" s="47">
        <f t="shared" si="57"/>
        <v>0.0037766666666666665</v>
      </c>
      <c r="BK30" s="47">
        <f t="shared" si="57"/>
        <v>0.0037766666666666665</v>
      </c>
      <c r="BL30" s="47">
        <f t="shared" si="57"/>
        <v>0.0037766666666666665</v>
      </c>
      <c r="BM30" s="47">
        <f t="shared" si="57"/>
        <v>0.0037766666666666673</v>
      </c>
      <c r="BN30" s="47">
        <f t="shared" si="57"/>
        <v>0.0037766666666666665</v>
      </c>
      <c r="BO30" s="47">
        <f t="shared" si="57"/>
        <v>0.003776666666666666</v>
      </c>
    </row>
    <row r="31" spans="1:67" ht="17.25" customHeight="1" thickBot="1">
      <c r="A31" s="70"/>
      <c r="B31" s="16" t="s">
        <v>0</v>
      </c>
      <c r="C31" s="30" t="s">
        <v>18</v>
      </c>
      <c r="D31" s="30" t="s">
        <v>18</v>
      </c>
      <c r="E31" s="30" t="s">
        <v>18</v>
      </c>
      <c r="F31" s="30" t="s">
        <v>18</v>
      </c>
      <c r="G31" s="30" t="s">
        <v>18</v>
      </c>
      <c r="H31" s="30" t="s">
        <v>18</v>
      </c>
      <c r="I31" s="31" t="s">
        <v>18</v>
      </c>
      <c r="J31" s="30" t="s">
        <v>18</v>
      </c>
      <c r="K31" s="30" t="s">
        <v>18</v>
      </c>
      <c r="L31" s="30" t="s">
        <v>18</v>
      </c>
      <c r="M31" s="30" t="s">
        <v>18</v>
      </c>
      <c r="N31" s="30" t="s">
        <v>18</v>
      </c>
      <c r="O31" s="30" t="s">
        <v>18</v>
      </c>
      <c r="P31" s="31" t="s">
        <v>18</v>
      </c>
      <c r="Q31" s="30" t="s">
        <v>18</v>
      </c>
      <c r="R31" s="30" t="s">
        <v>18</v>
      </c>
      <c r="S31" s="30" t="s">
        <v>18</v>
      </c>
      <c r="T31" s="31" t="s">
        <v>18</v>
      </c>
      <c r="U31" s="30" t="s">
        <v>18</v>
      </c>
      <c r="V31" s="30" t="s">
        <v>18</v>
      </c>
      <c r="W31" s="30" t="s">
        <v>18</v>
      </c>
      <c r="X31" s="30" t="s">
        <v>18</v>
      </c>
      <c r="Y31" s="31" t="s">
        <v>18</v>
      </c>
      <c r="Z31" s="30" t="s">
        <v>18</v>
      </c>
      <c r="AA31" s="30" t="s">
        <v>18</v>
      </c>
      <c r="AB31" s="30" t="s">
        <v>18</v>
      </c>
      <c r="AC31" s="31" t="s">
        <v>18</v>
      </c>
      <c r="AD31" s="30" t="s">
        <v>18</v>
      </c>
      <c r="AE31" s="30" t="s">
        <v>18</v>
      </c>
      <c r="AF31" s="30" t="s">
        <v>18</v>
      </c>
      <c r="AG31" s="30" t="s">
        <v>18</v>
      </c>
      <c r="AH31" s="31" t="s">
        <v>18</v>
      </c>
      <c r="AI31" s="30" t="s">
        <v>18</v>
      </c>
      <c r="AJ31" s="30" t="s">
        <v>18</v>
      </c>
      <c r="AK31" s="30" t="s">
        <v>18</v>
      </c>
      <c r="AL31" s="31" t="s">
        <v>18</v>
      </c>
      <c r="AM31" s="30" t="s">
        <v>18</v>
      </c>
      <c r="AN31" s="30" t="s">
        <v>18</v>
      </c>
      <c r="AO31" s="30" t="s">
        <v>18</v>
      </c>
      <c r="AP31" s="30" t="s">
        <v>18</v>
      </c>
      <c r="AQ31" s="31" t="s">
        <v>18</v>
      </c>
      <c r="AR31" s="30" t="s">
        <v>18</v>
      </c>
      <c r="AS31" s="30" t="s">
        <v>18</v>
      </c>
      <c r="AT31" s="31" t="s">
        <v>18</v>
      </c>
      <c r="AU31" s="30" t="s">
        <v>18</v>
      </c>
      <c r="AV31" s="30" t="s">
        <v>18</v>
      </c>
      <c r="AW31" s="30" t="s">
        <v>18</v>
      </c>
      <c r="AX31" s="31" t="s">
        <v>18</v>
      </c>
      <c r="AY31" s="30" t="s">
        <v>18</v>
      </c>
      <c r="AZ31" s="30" t="s">
        <v>18</v>
      </c>
      <c r="BA31" s="31" t="s">
        <v>18</v>
      </c>
      <c r="BB31" s="31" t="s">
        <v>18</v>
      </c>
      <c r="BC31" s="31" t="s">
        <v>18</v>
      </c>
      <c r="BD31" s="31" t="s">
        <v>18</v>
      </c>
      <c r="BE31" s="31" t="s">
        <v>18</v>
      </c>
      <c r="BF31" s="31" t="s">
        <v>18</v>
      </c>
      <c r="BG31" s="31" t="s">
        <v>18</v>
      </c>
      <c r="BH31" s="31" t="s">
        <v>18</v>
      </c>
      <c r="BI31" s="31" t="s">
        <v>18</v>
      </c>
      <c r="BJ31" s="31" t="s">
        <v>18</v>
      </c>
      <c r="BK31" s="31" t="s">
        <v>18</v>
      </c>
      <c r="BL31" s="31" t="s">
        <v>18</v>
      </c>
      <c r="BM31" s="31" t="s">
        <v>18</v>
      </c>
      <c r="BN31" s="31" t="s">
        <v>18</v>
      </c>
      <c r="BO31" s="31" t="s">
        <v>18</v>
      </c>
    </row>
    <row r="32" spans="1:67" ht="15.75" customHeight="1" thickTop="1">
      <c r="A32" s="71" t="s">
        <v>24</v>
      </c>
      <c r="B32" s="18" t="s">
        <v>19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3">
        <v>12</v>
      </c>
      <c r="T32" s="49">
        <v>24</v>
      </c>
      <c r="U32" s="43">
        <v>14</v>
      </c>
      <c r="V32" s="48">
        <v>12</v>
      </c>
      <c r="W32" s="43">
        <v>12</v>
      </c>
      <c r="X32" s="43">
        <v>5</v>
      </c>
      <c r="Y32" s="49">
        <v>21</v>
      </c>
      <c r="Z32" s="48">
        <v>12</v>
      </c>
      <c r="AA32" s="43">
        <v>10</v>
      </c>
      <c r="AB32" s="43">
        <v>18</v>
      </c>
      <c r="AC32" s="49">
        <v>18</v>
      </c>
      <c r="AD32" s="43">
        <v>24</v>
      </c>
      <c r="AE32" s="48">
        <v>12</v>
      </c>
      <c r="AF32" s="43">
        <v>16</v>
      </c>
      <c r="AG32" s="43">
        <v>16</v>
      </c>
      <c r="AH32" s="49">
        <v>12</v>
      </c>
      <c r="AI32" s="48">
        <v>16</v>
      </c>
      <c r="AJ32" s="43">
        <v>12</v>
      </c>
      <c r="AK32" s="43">
        <v>12</v>
      </c>
      <c r="AL32" s="49">
        <v>12</v>
      </c>
      <c r="AM32" s="43">
        <v>16</v>
      </c>
      <c r="AN32" s="48"/>
      <c r="AO32" s="43">
        <v>12</v>
      </c>
      <c r="AP32" s="43">
        <v>16</v>
      </c>
      <c r="AQ32" s="49">
        <v>16</v>
      </c>
      <c r="AR32" s="48">
        <v>16</v>
      </c>
      <c r="AS32" s="43">
        <v>16</v>
      </c>
      <c r="AT32" s="49">
        <v>24</v>
      </c>
      <c r="AU32" s="43">
        <v>18</v>
      </c>
      <c r="AV32" s="43">
        <v>18</v>
      </c>
      <c r="AW32" s="43">
        <v>19</v>
      </c>
      <c r="AX32" s="49">
        <v>24</v>
      </c>
      <c r="AY32" s="43">
        <v>18</v>
      </c>
      <c r="AZ32" s="43">
        <v>24</v>
      </c>
      <c r="BA32" s="49">
        <v>8</v>
      </c>
      <c r="BB32" s="49">
        <v>18</v>
      </c>
      <c r="BC32" s="49">
        <v>16</v>
      </c>
      <c r="BD32" s="49">
        <v>16</v>
      </c>
      <c r="BE32" s="49">
        <v>16</v>
      </c>
      <c r="BF32" s="49">
        <v>12</v>
      </c>
      <c r="BG32" s="49">
        <v>24</v>
      </c>
      <c r="BH32" s="49">
        <v>10</v>
      </c>
      <c r="BI32" s="49">
        <v>10</v>
      </c>
      <c r="BJ32" s="49">
        <v>0</v>
      </c>
      <c r="BK32" s="49">
        <v>10</v>
      </c>
      <c r="BL32" s="49">
        <v>12</v>
      </c>
      <c r="BM32" s="49">
        <v>16</v>
      </c>
      <c r="BN32" s="49">
        <v>10</v>
      </c>
      <c r="BO32" s="49">
        <v>24</v>
      </c>
    </row>
    <row r="33" spans="1:67" ht="12.75" customHeight="1">
      <c r="A33" s="72"/>
      <c r="B33" s="11" t="s">
        <v>4</v>
      </c>
      <c r="C33" s="50">
        <v>0</v>
      </c>
      <c r="D33" s="50">
        <v>0</v>
      </c>
      <c r="E33" s="46">
        <v>0</v>
      </c>
      <c r="F33" s="50">
        <f>F32*10%</f>
        <v>0</v>
      </c>
      <c r="G33" s="50">
        <f>G32*0.15</f>
        <v>0</v>
      </c>
      <c r="H33" s="50">
        <f>H32*0.1</f>
        <v>0</v>
      </c>
      <c r="I33" s="51">
        <f>I32*0.1</f>
        <v>0</v>
      </c>
      <c r="J33" s="50">
        <f>J32*8%</f>
        <v>0</v>
      </c>
      <c r="K33" s="50">
        <f>K32*0.1</f>
        <v>0</v>
      </c>
      <c r="L33" s="50">
        <f>L32*0.1</f>
        <v>0</v>
      </c>
      <c r="M33" s="50">
        <f>M32*10%</f>
        <v>0</v>
      </c>
      <c r="N33" s="50">
        <f>N32*0.1</f>
        <v>0</v>
      </c>
      <c r="O33" s="50">
        <f>O32*0.1</f>
        <v>0</v>
      </c>
      <c r="P33" s="51">
        <f>P32*0.1</f>
        <v>0</v>
      </c>
      <c r="Q33" s="50">
        <f>Q32*10%</f>
        <v>0</v>
      </c>
      <c r="R33" s="50">
        <f>R32*0.1</f>
        <v>0</v>
      </c>
      <c r="S33" s="50">
        <f>S32*0.1</f>
        <v>1.2000000000000002</v>
      </c>
      <c r="T33" s="51">
        <f>T32*0.1</f>
        <v>2.4000000000000004</v>
      </c>
      <c r="U33" s="51">
        <f>U32*0.1</f>
        <v>1.4000000000000001</v>
      </c>
      <c r="V33" s="50">
        <f>V32*10%</f>
        <v>1.2000000000000002</v>
      </c>
      <c r="W33" s="50">
        <f>W32*0.1</f>
        <v>1.2000000000000002</v>
      </c>
      <c r="X33" s="50">
        <f>X32*0.1</f>
        <v>0.5</v>
      </c>
      <c r="Y33" s="51">
        <f>Y32*0.1</f>
        <v>2.1</v>
      </c>
      <c r="Z33" s="50">
        <f>Z32*10%</f>
        <v>1.2000000000000002</v>
      </c>
      <c r="AA33" s="50">
        <f>AA32*0.1</f>
        <v>1</v>
      </c>
      <c r="AB33" s="50">
        <f>AB32*0.1</f>
        <v>1.8</v>
      </c>
      <c r="AC33" s="51">
        <f>AC32*0.1</f>
        <v>1.8</v>
      </c>
      <c r="AD33" s="51">
        <f>AD32*0.1</f>
        <v>2.4000000000000004</v>
      </c>
      <c r="AE33" s="50">
        <f>AE32*10%</f>
        <v>1.2000000000000002</v>
      </c>
      <c r="AF33" s="50">
        <f>AF32*0.1</f>
        <v>1.6</v>
      </c>
      <c r="AG33" s="50">
        <f>AG32*0.1</f>
        <v>1.6</v>
      </c>
      <c r="AH33" s="51">
        <f>AH32*0.1</f>
        <v>1.2000000000000002</v>
      </c>
      <c r="AI33" s="50">
        <f>AI32*10%</f>
        <v>1.6</v>
      </c>
      <c r="AJ33" s="50">
        <f>AJ32*0.1</f>
        <v>1.2000000000000002</v>
      </c>
      <c r="AK33" s="50">
        <f>AK32*0.1</f>
        <v>1.2000000000000002</v>
      </c>
      <c r="AL33" s="51">
        <f>AL32*0.1</f>
        <v>1.2000000000000002</v>
      </c>
      <c r="AM33" s="51">
        <f>AM32*0.1</f>
        <v>1.6</v>
      </c>
      <c r="AN33" s="50">
        <f>AN32*10%</f>
        <v>0</v>
      </c>
      <c r="AO33" s="50">
        <f>AO32*0.1</f>
        <v>1.2000000000000002</v>
      </c>
      <c r="AP33" s="50">
        <f>AP32*0.1</f>
        <v>1.6</v>
      </c>
      <c r="AQ33" s="51">
        <f>AQ32*0.1</f>
        <v>1.6</v>
      </c>
      <c r="AR33" s="50">
        <f>AR32*8%</f>
        <v>1.28</v>
      </c>
      <c r="AS33" s="50">
        <f aca="true" t="shared" si="58" ref="AS33:AZ33">AS32*0.1</f>
        <v>1.6</v>
      </c>
      <c r="AT33" s="51">
        <f t="shared" si="58"/>
        <v>2.4000000000000004</v>
      </c>
      <c r="AU33" s="51">
        <f t="shared" si="58"/>
        <v>1.8</v>
      </c>
      <c r="AV33" s="50">
        <f t="shared" si="58"/>
        <v>1.8</v>
      </c>
      <c r="AW33" s="50">
        <f t="shared" si="58"/>
        <v>1.9000000000000001</v>
      </c>
      <c r="AX33" s="51">
        <f t="shared" si="58"/>
        <v>2.4000000000000004</v>
      </c>
      <c r="AY33" s="50">
        <f t="shared" si="58"/>
        <v>1.8</v>
      </c>
      <c r="AZ33" s="50">
        <f t="shared" si="58"/>
        <v>2.4000000000000004</v>
      </c>
      <c r="BA33" s="51">
        <f>BA32*0.07</f>
        <v>0.56</v>
      </c>
      <c r="BB33" s="51">
        <f aca="true" t="shared" si="59" ref="BB33:BO33">BB32*0.07</f>
        <v>1.2600000000000002</v>
      </c>
      <c r="BC33" s="51">
        <f t="shared" si="59"/>
        <v>1.12</v>
      </c>
      <c r="BD33" s="51">
        <f t="shared" si="59"/>
        <v>1.12</v>
      </c>
      <c r="BE33" s="51">
        <f t="shared" si="59"/>
        <v>1.12</v>
      </c>
      <c r="BF33" s="51">
        <f t="shared" si="59"/>
        <v>0.8400000000000001</v>
      </c>
      <c r="BG33" s="51">
        <f t="shared" si="59"/>
        <v>1.6800000000000002</v>
      </c>
      <c r="BH33" s="51">
        <f t="shared" si="59"/>
        <v>0.7000000000000001</v>
      </c>
      <c r="BI33" s="51">
        <f t="shared" si="59"/>
        <v>0.7000000000000001</v>
      </c>
      <c r="BJ33" s="51">
        <f t="shared" si="59"/>
        <v>0</v>
      </c>
      <c r="BK33" s="51">
        <f t="shared" si="59"/>
        <v>0.7000000000000001</v>
      </c>
      <c r="BL33" s="51">
        <f t="shared" si="59"/>
        <v>0.8400000000000001</v>
      </c>
      <c r="BM33" s="51">
        <f t="shared" si="59"/>
        <v>1.12</v>
      </c>
      <c r="BN33" s="51">
        <f t="shared" si="59"/>
        <v>0.7000000000000001</v>
      </c>
      <c r="BO33" s="51">
        <f t="shared" si="59"/>
        <v>1.6800000000000002</v>
      </c>
    </row>
    <row r="34" spans="1:67" ht="12.75" customHeight="1">
      <c r="A34" s="72"/>
      <c r="B34" s="10" t="s">
        <v>1</v>
      </c>
      <c r="C34" s="52">
        <v>0</v>
      </c>
      <c r="D34" s="52">
        <v>0</v>
      </c>
      <c r="E34" s="46">
        <v>0</v>
      </c>
      <c r="F34" s="52">
        <f aca="true" t="shared" si="60" ref="F34:T34">F33*1209.48</f>
        <v>0</v>
      </c>
      <c r="G34" s="52">
        <f t="shared" si="60"/>
        <v>0</v>
      </c>
      <c r="H34" s="52">
        <f t="shared" si="60"/>
        <v>0</v>
      </c>
      <c r="I34" s="53">
        <f t="shared" si="60"/>
        <v>0</v>
      </c>
      <c r="J34" s="52">
        <f t="shared" si="60"/>
        <v>0</v>
      </c>
      <c r="K34" s="52">
        <f t="shared" si="60"/>
        <v>0</v>
      </c>
      <c r="L34" s="52">
        <f t="shared" si="60"/>
        <v>0</v>
      </c>
      <c r="M34" s="52">
        <f t="shared" si="60"/>
        <v>0</v>
      </c>
      <c r="N34" s="52">
        <f t="shared" si="60"/>
        <v>0</v>
      </c>
      <c r="O34" s="52">
        <f t="shared" si="60"/>
        <v>0</v>
      </c>
      <c r="P34" s="53">
        <f t="shared" si="60"/>
        <v>0</v>
      </c>
      <c r="Q34" s="52">
        <f t="shared" si="60"/>
        <v>0</v>
      </c>
      <c r="R34" s="52">
        <f t="shared" si="60"/>
        <v>0</v>
      </c>
      <c r="S34" s="52">
        <f t="shared" si="60"/>
        <v>1451.3760000000002</v>
      </c>
      <c r="T34" s="53">
        <f t="shared" si="60"/>
        <v>2902.7520000000004</v>
      </c>
      <c r="U34" s="46">
        <v>0</v>
      </c>
      <c r="V34" s="52">
        <f aca="true" t="shared" si="61" ref="V34:AC34">V33*1209.48</f>
        <v>1451.3760000000002</v>
      </c>
      <c r="W34" s="52">
        <f t="shared" si="61"/>
        <v>1451.3760000000002</v>
      </c>
      <c r="X34" s="52">
        <f t="shared" si="61"/>
        <v>604.74</v>
      </c>
      <c r="Y34" s="53">
        <f t="shared" si="61"/>
        <v>2539.9080000000004</v>
      </c>
      <c r="Z34" s="52">
        <f t="shared" si="61"/>
        <v>1451.3760000000002</v>
      </c>
      <c r="AA34" s="52">
        <f t="shared" si="61"/>
        <v>1209.48</v>
      </c>
      <c r="AB34" s="52">
        <f t="shared" si="61"/>
        <v>2177.0640000000003</v>
      </c>
      <c r="AC34" s="53">
        <f t="shared" si="61"/>
        <v>2177.0640000000003</v>
      </c>
      <c r="AD34" s="46">
        <v>0</v>
      </c>
      <c r="AE34" s="52">
        <f aca="true" t="shared" si="62" ref="AE34:AL34">AE33*1209.48</f>
        <v>1451.3760000000002</v>
      </c>
      <c r="AF34" s="52">
        <f t="shared" si="62"/>
        <v>1935.1680000000001</v>
      </c>
      <c r="AG34" s="52">
        <f t="shared" si="62"/>
        <v>1935.1680000000001</v>
      </c>
      <c r="AH34" s="53">
        <f t="shared" si="62"/>
        <v>1451.3760000000002</v>
      </c>
      <c r="AI34" s="52">
        <f t="shared" si="62"/>
        <v>1935.1680000000001</v>
      </c>
      <c r="AJ34" s="52">
        <f t="shared" si="62"/>
        <v>1451.3760000000002</v>
      </c>
      <c r="AK34" s="52">
        <f t="shared" si="62"/>
        <v>1451.3760000000002</v>
      </c>
      <c r="AL34" s="53">
        <f t="shared" si="62"/>
        <v>1451.3760000000002</v>
      </c>
      <c r="AM34" s="46">
        <v>0</v>
      </c>
      <c r="AN34" s="52">
        <f aca="true" t="shared" si="63" ref="AN34:AT34">AN33*1209.48</f>
        <v>0</v>
      </c>
      <c r="AO34" s="52">
        <f t="shared" si="63"/>
        <v>1451.3760000000002</v>
      </c>
      <c r="AP34" s="52">
        <f t="shared" si="63"/>
        <v>1935.1680000000001</v>
      </c>
      <c r="AQ34" s="53">
        <f t="shared" si="63"/>
        <v>1935.1680000000001</v>
      </c>
      <c r="AR34" s="52">
        <f t="shared" si="63"/>
        <v>1548.1344000000001</v>
      </c>
      <c r="AS34" s="52">
        <f t="shared" si="63"/>
        <v>1935.1680000000001</v>
      </c>
      <c r="AT34" s="53">
        <f t="shared" si="63"/>
        <v>2902.7520000000004</v>
      </c>
      <c r="AU34" s="46">
        <v>0</v>
      </c>
      <c r="AV34" s="52">
        <f aca="true" t="shared" si="64" ref="AV34:BA34">AV33*1209.48</f>
        <v>2177.0640000000003</v>
      </c>
      <c r="AW34" s="52">
        <f t="shared" si="64"/>
        <v>2298.012</v>
      </c>
      <c r="AX34" s="53">
        <f t="shared" si="64"/>
        <v>2902.7520000000004</v>
      </c>
      <c r="AY34" s="52">
        <f t="shared" si="64"/>
        <v>2177.0640000000003</v>
      </c>
      <c r="AZ34" s="52">
        <f t="shared" si="64"/>
        <v>2902.7520000000004</v>
      </c>
      <c r="BA34" s="53">
        <f t="shared" si="64"/>
        <v>677.3088</v>
      </c>
      <c r="BB34" s="53">
        <f aca="true" t="shared" si="65" ref="BB34:BO34">BB33*1209.48</f>
        <v>1523.9448000000002</v>
      </c>
      <c r="BC34" s="53">
        <f t="shared" si="65"/>
        <v>1354.6176</v>
      </c>
      <c r="BD34" s="53">
        <f t="shared" si="65"/>
        <v>1354.6176</v>
      </c>
      <c r="BE34" s="53">
        <f t="shared" si="65"/>
        <v>1354.6176</v>
      </c>
      <c r="BF34" s="53">
        <f t="shared" si="65"/>
        <v>1015.9632000000001</v>
      </c>
      <c r="BG34" s="53">
        <f t="shared" si="65"/>
        <v>2031.9264000000003</v>
      </c>
      <c r="BH34" s="53">
        <f t="shared" si="65"/>
        <v>846.6360000000001</v>
      </c>
      <c r="BI34" s="53">
        <f t="shared" si="65"/>
        <v>846.6360000000001</v>
      </c>
      <c r="BJ34" s="53">
        <f t="shared" si="65"/>
        <v>0</v>
      </c>
      <c r="BK34" s="53">
        <f t="shared" si="65"/>
        <v>846.6360000000001</v>
      </c>
      <c r="BL34" s="53">
        <f t="shared" si="65"/>
        <v>1015.9632000000001</v>
      </c>
      <c r="BM34" s="53">
        <f t="shared" si="65"/>
        <v>1354.6176</v>
      </c>
      <c r="BN34" s="53">
        <f t="shared" si="65"/>
        <v>846.6360000000001</v>
      </c>
      <c r="BO34" s="53">
        <f t="shared" si="65"/>
        <v>2031.9264000000003</v>
      </c>
    </row>
    <row r="35" spans="1:67" ht="18.75" customHeight="1">
      <c r="A35" s="72"/>
      <c r="B35" s="10" t="s">
        <v>2</v>
      </c>
      <c r="C35" s="54">
        <v>0</v>
      </c>
      <c r="D35" s="54">
        <v>0</v>
      </c>
      <c r="E35" s="46">
        <v>0</v>
      </c>
      <c r="F35" s="54">
        <f aca="true" t="shared" si="66" ref="F35:T35">F34/F9</f>
        <v>0</v>
      </c>
      <c r="G35" s="54">
        <f t="shared" si="66"/>
        <v>0</v>
      </c>
      <c r="H35" s="54">
        <f t="shared" si="66"/>
        <v>0</v>
      </c>
      <c r="I35" s="55">
        <f t="shared" si="66"/>
        <v>0</v>
      </c>
      <c r="J35" s="54">
        <f t="shared" si="66"/>
        <v>0</v>
      </c>
      <c r="K35" s="54">
        <f t="shared" si="66"/>
        <v>0</v>
      </c>
      <c r="L35" s="54">
        <f t="shared" si="66"/>
        <v>0</v>
      </c>
      <c r="M35" s="54">
        <f t="shared" si="66"/>
        <v>0</v>
      </c>
      <c r="N35" s="54">
        <f t="shared" si="66"/>
        <v>0</v>
      </c>
      <c r="O35" s="54">
        <f t="shared" si="66"/>
        <v>0</v>
      </c>
      <c r="P35" s="55">
        <f t="shared" si="66"/>
        <v>0</v>
      </c>
      <c r="Q35" s="54">
        <f t="shared" si="66"/>
        <v>0</v>
      </c>
      <c r="R35" s="54">
        <f t="shared" si="66"/>
        <v>0</v>
      </c>
      <c r="S35" s="54">
        <f t="shared" si="66"/>
        <v>3.323508129150447</v>
      </c>
      <c r="T35" s="55">
        <f t="shared" si="66"/>
        <v>3.9714762621425646</v>
      </c>
      <c r="U35" s="46">
        <v>0</v>
      </c>
      <c r="V35" s="54">
        <f aca="true" t="shared" si="67" ref="V35:AC35">V34/V9</f>
        <v>3.064560810810811</v>
      </c>
      <c r="W35" s="54">
        <f t="shared" si="67"/>
        <v>3.0149065226422938</v>
      </c>
      <c r="X35" s="54">
        <f t="shared" si="67"/>
        <v>3.656227327690447</v>
      </c>
      <c r="Y35" s="55">
        <f t="shared" si="67"/>
        <v>6.290014858841011</v>
      </c>
      <c r="Z35" s="54">
        <f t="shared" si="67"/>
        <v>4.386146872166819</v>
      </c>
      <c r="AA35" s="54">
        <f t="shared" si="67"/>
        <v>3.6617620345140782</v>
      </c>
      <c r="AB35" s="54">
        <f t="shared" si="67"/>
        <v>5.335941176470589</v>
      </c>
      <c r="AC35" s="55">
        <f t="shared" si="67"/>
        <v>5.18966388557807</v>
      </c>
      <c r="AD35" s="46">
        <v>0</v>
      </c>
      <c r="AE35" s="54">
        <f aca="true" t="shared" si="68" ref="AE35:AL35">AE34/AE9</f>
        <v>2.91968617984309</v>
      </c>
      <c r="AF35" s="54">
        <f t="shared" si="68"/>
        <v>3.77593756097561</v>
      </c>
      <c r="AG35" s="54">
        <f t="shared" si="68"/>
        <v>3.6902517162471398</v>
      </c>
      <c r="AH35" s="55">
        <f t="shared" si="68"/>
        <v>3.1058763107211647</v>
      </c>
      <c r="AI35" s="54">
        <f t="shared" si="68"/>
        <v>3.263902850396357</v>
      </c>
      <c r="AJ35" s="54">
        <f t="shared" si="68"/>
        <v>3.090006387055568</v>
      </c>
      <c r="AK35" s="54">
        <f t="shared" si="68"/>
        <v>3.072345469940729</v>
      </c>
      <c r="AL35" s="55">
        <f t="shared" si="68"/>
        <v>3.0684482029598312</v>
      </c>
      <c r="AM35" s="46">
        <v>0</v>
      </c>
      <c r="AN35" s="54">
        <f aca="true" t="shared" si="69" ref="AN35:AT35">AN34/AN9</f>
        <v>0</v>
      </c>
      <c r="AO35" s="54">
        <f t="shared" si="69"/>
        <v>2.494630457201788</v>
      </c>
      <c r="AP35" s="54">
        <f t="shared" si="69"/>
        <v>3.20657497928749</v>
      </c>
      <c r="AQ35" s="55">
        <f t="shared" si="69"/>
        <v>3.3416819202210326</v>
      </c>
      <c r="AR35" s="54">
        <f t="shared" si="69"/>
        <v>2.891547254389242</v>
      </c>
      <c r="AS35" s="54">
        <f t="shared" si="69"/>
        <v>2.71145859604876</v>
      </c>
      <c r="AT35" s="55">
        <f t="shared" si="69"/>
        <v>7.125066273932255</v>
      </c>
      <c r="AU35" s="46">
        <v>0</v>
      </c>
      <c r="AV35" s="54">
        <f aca="true" t="shared" si="70" ref="AV35:BA35">AV34/AV9</f>
        <v>4.244616884382921</v>
      </c>
      <c r="AW35" s="54">
        <f t="shared" si="70"/>
        <v>3.2090657729367407</v>
      </c>
      <c r="AX35" s="55">
        <f t="shared" si="70"/>
        <v>6.7694776119402995</v>
      </c>
      <c r="AY35" s="54">
        <f t="shared" si="70"/>
        <v>3.0568155012636904</v>
      </c>
      <c r="AZ35" s="54">
        <f t="shared" si="70"/>
        <v>11.237909407665507</v>
      </c>
      <c r="BA35" s="55">
        <f t="shared" si="70"/>
        <v>1.5959208294062206</v>
      </c>
      <c r="BB35" s="55">
        <f aca="true" t="shared" si="71" ref="BB35:BO35">BB34/BB9</f>
        <v>2.9340485175202162</v>
      </c>
      <c r="BC35" s="55">
        <f t="shared" si="71"/>
        <v>2.6015317841367387</v>
      </c>
      <c r="BD35" s="55">
        <f t="shared" si="71"/>
        <v>2.6550717365738925</v>
      </c>
      <c r="BE35" s="55">
        <f t="shared" si="71"/>
        <v>2.6247192404572757</v>
      </c>
      <c r="BF35" s="55">
        <f t="shared" si="71"/>
        <v>2.184397333906687</v>
      </c>
      <c r="BG35" s="55">
        <f t="shared" si="71"/>
        <v>2.8022705833678114</v>
      </c>
      <c r="BH35" s="55">
        <f t="shared" si="71"/>
        <v>2.5508767701114796</v>
      </c>
      <c r="BI35" s="55">
        <f t="shared" si="71"/>
        <v>2.5295368987152678</v>
      </c>
      <c r="BJ35" s="55">
        <f t="shared" si="71"/>
        <v>0</v>
      </c>
      <c r="BK35" s="55">
        <f t="shared" si="71"/>
        <v>2.058439095550693</v>
      </c>
      <c r="BL35" s="55">
        <f t="shared" si="71"/>
        <v>2.157034394904459</v>
      </c>
      <c r="BM35" s="55">
        <f t="shared" si="71"/>
        <v>2.203346779440469</v>
      </c>
      <c r="BN35" s="55">
        <f t="shared" si="71"/>
        <v>2.501879432624114</v>
      </c>
      <c r="BO35" s="55">
        <f t="shared" si="71"/>
        <v>2.8418551048951053</v>
      </c>
    </row>
    <row r="36" spans="1:67" ht="18" customHeight="1" thickBot="1">
      <c r="A36" s="73"/>
      <c r="B36" s="16" t="s">
        <v>0</v>
      </c>
      <c r="C36" s="30" t="s">
        <v>18</v>
      </c>
      <c r="D36" s="30" t="s">
        <v>18</v>
      </c>
      <c r="E36" s="30" t="s">
        <v>18</v>
      </c>
      <c r="F36" s="30" t="s">
        <v>18</v>
      </c>
      <c r="G36" s="30" t="s">
        <v>18</v>
      </c>
      <c r="H36" s="30" t="s">
        <v>18</v>
      </c>
      <c r="I36" s="31" t="s">
        <v>18</v>
      </c>
      <c r="J36" s="30" t="s">
        <v>18</v>
      </c>
      <c r="K36" s="30" t="s">
        <v>18</v>
      </c>
      <c r="L36" s="30" t="s">
        <v>18</v>
      </c>
      <c r="M36" s="30" t="s">
        <v>18</v>
      </c>
      <c r="N36" s="30" t="s">
        <v>18</v>
      </c>
      <c r="O36" s="30" t="s">
        <v>18</v>
      </c>
      <c r="P36" s="31" t="s">
        <v>18</v>
      </c>
      <c r="Q36" s="30" t="s">
        <v>18</v>
      </c>
      <c r="R36" s="30" t="s">
        <v>18</v>
      </c>
      <c r="S36" s="30" t="s">
        <v>18</v>
      </c>
      <c r="T36" s="31" t="s">
        <v>18</v>
      </c>
      <c r="U36" s="30" t="s">
        <v>18</v>
      </c>
      <c r="V36" s="30" t="s">
        <v>18</v>
      </c>
      <c r="W36" s="30" t="s">
        <v>18</v>
      </c>
      <c r="X36" s="30" t="s">
        <v>18</v>
      </c>
      <c r="Y36" s="31" t="s">
        <v>18</v>
      </c>
      <c r="Z36" s="30" t="s">
        <v>18</v>
      </c>
      <c r="AA36" s="30" t="s">
        <v>18</v>
      </c>
      <c r="AB36" s="30" t="s">
        <v>18</v>
      </c>
      <c r="AC36" s="31" t="s">
        <v>18</v>
      </c>
      <c r="AD36" s="30" t="s">
        <v>18</v>
      </c>
      <c r="AE36" s="30" t="s">
        <v>18</v>
      </c>
      <c r="AF36" s="30" t="s">
        <v>18</v>
      </c>
      <c r="AG36" s="30" t="s">
        <v>18</v>
      </c>
      <c r="AH36" s="31" t="s">
        <v>18</v>
      </c>
      <c r="AI36" s="30" t="s">
        <v>18</v>
      </c>
      <c r="AJ36" s="30" t="s">
        <v>18</v>
      </c>
      <c r="AK36" s="30" t="s">
        <v>18</v>
      </c>
      <c r="AL36" s="31" t="s">
        <v>18</v>
      </c>
      <c r="AM36" s="30" t="s">
        <v>18</v>
      </c>
      <c r="AN36" s="30" t="s">
        <v>18</v>
      </c>
      <c r="AO36" s="30" t="s">
        <v>18</v>
      </c>
      <c r="AP36" s="30" t="s">
        <v>18</v>
      </c>
      <c r="AQ36" s="31" t="s">
        <v>18</v>
      </c>
      <c r="AR36" s="30" t="s">
        <v>18</v>
      </c>
      <c r="AS36" s="30" t="s">
        <v>18</v>
      </c>
      <c r="AT36" s="31" t="s">
        <v>18</v>
      </c>
      <c r="AU36" s="30" t="s">
        <v>18</v>
      </c>
      <c r="AV36" s="30" t="s">
        <v>18</v>
      </c>
      <c r="AW36" s="30" t="s">
        <v>18</v>
      </c>
      <c r="AX36" s="31" t="s">
        <v>18</v>
      </c>
      <c r="AY36" s="30" t="s">
        <v>18</v>
      </c>
      <c r="AZ36" s="30" t="s">
        <v>18</v>
      </c>
      <c r="BA36" s="31" t="s">
        <v>18</v>
      </c>
      <c r="BB36" s="31" t="s">
        <v>18</v>
      </c>
      <c r="BC36" s="31" t="s">
        <v>18</v>
      </c>
      <c r="BD36" s="31" t="s">
        <v>18</v>
      </c>
      <c r="BE36" s="31" t="s">
        <v>18</v>
      </c>
      <c r="BF36" s="31" t="s">
        <v>18</v>
      </c>
      <c r="BG36" s="31" t="s">
        <v>18</v>
      </c>
      <c r="BH36" s="31" t="s">
        <v>18</v>
      </c>
      <c r="BI36" s="31" t="s">
        <v>18</v>
      </c>
      <c r="BJ36" s="31" t="s">
        <v>18</v>
      </c>
      <c r="BK36" s="31" t="s">
        <v>18</v>
      </c>
      <c r="BL36" s="31" t="s">
        <v>18</v>
      </c>
      <c r="BM36" s="31" t="s">
        <v>18</v>
      </c>
      <c r="BN36" s="31" t="s">
        <v>18</v>
      </c>
      <c r="BO36" s="31" t="s">
        <v>18</v>
      </c>
    </row>
    <row r="37" spans="1:67" ht="18" customHeight="1" thickTop="1">
      <c r="A37" s="74" t="s">
        <v>16</v>
      </c>
      <c r="B37" s="74"/>
      <c r="C37" s="56">
        <f aca="true" t="shared" si="72" ref="C37:Y37">C12+C16+C21+C25+C29+C34</f>
        <v>34282.387035</v>
      </c>
      <c r="D37" s="56">
        <f t="shared" si="72"/>
        <v>35237.95480500001</v>
      </c>
      <c r="E37" s="56">
        <f t="shared" si="72"/>
        <v>35382.55306499999</v>
      </c>
      <c r="F37" s="56">
        <f t="shared" si="72"/>
        <v>34377.8482512</v>
      </c>
      <c r="G37" s="56">
        <f t="shared" si="72"/>
        <v>47086.1817846</v>
      </c>
      <c r="H37" s="56">
        <f t="shared" si="72"/>
        <v>49791.30700260001</v>
      </c>
      <c r="I37" s="56">
        <f t="shared" si="72"/>
        <v>30825.817676000002</v>
      </c>
      <c r="J37" s="56">
        <f t="shared" si="72"/>
        <v>43057.518254400005</v>
      </c>
      <c r="K37" s="56">
        <f t="shared" si="72"/>
        <v>37344.6257054</v>
      </c>
      <c r="L37" s="56">
        <f t="shared" si="72"/>
        <v>36613.058902200006</v>
      </c>
      <c r="M37" s="56">
        <f t="shared" si="72"/>
        <v>35830.183257</v>
      </c>
      <c r="N37" s="56">
        <f t="shared" si="72"/>
        <v>36032.666385200006</v>
      </c>
      <c r="O37" s="56">
        <f t="shared" si="72"/>
        <v>36255.2363852</v>
      </c>
      <c r="P37" s="56">
        <f t="shared" si="72"/>
        <v>30046.783032000003</v>
      </c>
      <c r="Q37" s="56">
        <f t="shared" si="72"/>
        <v>36677.0437878</v>
      </c>
      <c r="R37" s="56">
        <f t="shared" si="72"/>
        <v>49745.4053234</v>
      </c>
      <c r="S37" s="56">
        <f t="shared" si="72"/>
        <v>30394.933998199995</v>
      </c>
      <c r="T37" s="56">
        <f t="shared" si="72"/>
        <v>49237.748931999995</v>
      </c>
      <c r="U37" s="56">
        <f t="shared" si="72"/>
        <v>30659.353131199998</v>
      </c>
      <c r="V37" s="56">
        <f t="shared" si="72"/>
        <v>33373.7951936</v>
      </c>
      <c r="W37" s="56">
        <f t="shared" si="72"/>
        <v>34083.510364400005</v>
      </c>
      <c r="X37" s="56">
        <f t="shared" si="72"/>
        <v>10731.6926284</v>
      </c>
      <c r="Y37" s="56">
        <f t="shared" si="72"/>
        <v>27431.265623999996</v>
      </c>
      <c r="Z37" s="56">
        <f aca="true" t="shared" si="73" ref="Z37:AQ37">Z12+Z16+Z21+Z25+Z29+Z34</f>
        <v>22952.842823400002</v>
      </c>
      <c r="AA37" s="56">
        <f t="shared" si="73"/>
        <v>22660.292383800002</v>
      </c>
      <c r="AB37" s="56">
        <f t="shared" si="73"/>
        <v>27016.882967999998</v>
      </c>
      <c r="AC37" s="56">
        <f t="shared" si="73"/>
        <v>26398.223860000006</v>
      </c>
      <c r="AD37" s="56">
        <f t="shared" si="73"/>
        <v>48705.6762956</v>
      </c>
      <c r="AE37" s="56">
        <f t="shared" si="73"/>
        <v>33901.309104600005</v>
      </c>
      <c r="AF37" s="56">
        <f t="shared" si="73"/>
        <v>34824.854425</v>
      </c>
      <c r="AG37" s="56">
        <f t="shared" si="73"/>
        <v>37674.5402424</v>
      </c>
      <c r="AH37" s="56">
        <f t="shared" si="73"/>
        <v>30311.287604</v>
      </c>
      <c r="AI37" s="56">
        <f t="shared" si="73"/>
        <v>41216.3512354</v>
      </c>
      <c r="AJ37" s="56">
        <f t="shared" si="73"/>
        <v>30981.1928162</v>
      </c>
      <c r="AK37" s="56">
        <f t="shared" si="73"/>
        <v>31180.7498504</v>
      </c>
      <c r="AL37" s="56">
        <f t="shared" si="73"/>
        <v>29312.64704</v>
      </c>
      <c r="AM37" s="56">
        <f t="shared" si="73"/>
        <v>35544.6678348</v>
      </c>
      <c r="AN37" s="56">
        <f t="shared" si="73"/>
        <v>30816.483995200004</v>
      </c>
      <c r="AO37" s="56">
        <f t="shared" si="73"/>
        <v>40875.603902799994</v>
      </c>
      <c r="AP37" s="56">
        <f t="shared" si="73"/>
        <v>42807.279311</v>
      </c>
      <c r="AQ37" s="56">
        <f t="shared" si="73"/>
        <v>38857.931068</v>
      </c>
      <c r="AR37" s="56">
        <f aca="true" t="shared" si="74" ref="AR37:AX37">AR12+AR16+AR21+AR25+AR29+AR34</f>
        <v>37273.1136404</v>
      </c>
      <c r="AS37" s="56">
        <f t="shared" si="74"/>
        <v>49871.2968402</v>
      </c>
      <c r="AT37" s="56">
        <f t="shared" si="74"/>
        <v>28881.863951999996</v>
      </c>
      <c r="AU37" s="56">
        <f t="shared" si="74"/>
        <v>29376.834514</v>
      </c>
      <c r="AV37" s="56">
        <f t="shared" si="74"/>
        <v>35282.613763400004</v>
      </c>
      <c r="AW37" s="56">
        <f t="shared" si="74"/>
        <v>49009.8284706</v>
      </c>
      <c r="AX37" s="56">
        <f t="shared" si="74"/>
        <v>29193.898623999998</v>
      </c>
      <c r="AY37" s="56">
        <f>AY12+AY16+AY21+AY25+AY29+AY34</f>
        <v>49982.5438212</v>
      </c>
      <c r="AZ37" s="56">
        <f>AZ12+AZ16+AZ21+AZ25+AZ29+AZ34</f>
        <v>18011.1890718</v>
      </c>
      <c r="BA37" s="56">
        <f>BA12+BA16+BA21+BA25+BA29+BA34</f>
        <v>30068.120912</v>
      </c>
      <c r="BB37" s="56">
        <f aca="true" t="shared" si="75" ref="BB37:BO37">BB12+BB16+BB21+BB25+BB29+BB34</f>
        <v>35592.95351199999</v>
      </c>
      <c r="BC37" s="56">
        <f t="shared" si="75"/>
        <v>35009.610236</v>
      </c>
      <c r="BD37" s="56">
        <f t="shared" si="75"/>
        <v>34446.62669599999</v>
      </c>
      <c r="BE37" s="56">
        <f t="shared" si="75"/>
        <v>34409.82542799999</v>
      </c>
      <c r="BF37" s="56">
        <f t="shared" si="75"/>
        <v>28398.755548</v>
      </c>
      <c r="BG37" s="56">
        <f t="shared" si="75"/>
        <v>47836.339548</v>
      </c>
      <c r="BH37" s="56">
        <f t="shared" si="75"/>
        <v>22592.153211999997</v>
      </c>
      <c r="BI37" s="56">
        <f t="shared" si="75"/>
        <v>23758.685155999996</v>
      </c>
      <c r="BJ37" s="56">
        <f t="shared" si="75"/>
        <v>46266.039188</v>
      </c>
      <c r="BK37" s="56">
        <f t="shared" si="75"/>
        <v>28294.602323999996</v>
      </c>
      <c r="BL37" s="56">
        <f t="shared" si="75"/>
        <v>29056.37268</v>
      </c>
      <c r="BM37" s="56">
        <f t="shared" si="75"/>
        <v>39888.829504</v>
      </c>
      <c r="BN37" s="56">
        <f t="shared" si="75"/>
        <v>22747.772831999995</v>
      </c>
      <c r="BO37" s="56">
        <f t="shared" si="75"/>
        <v>43316.735199999996</v>
      </c>
    </row>
    <row r="38" spans="3:53" s="1" customFormat="1" ht="19.5" customHeight="1"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</row>
    <row r="39" spans="3:67" s="1" customFormat="1" ht="12.75">
      <c r="C39" s="58">
        <f aca="true" t="shared" si="76" ref="C39:Y39">C37/C9/12</f>
        <v>5.499260031280077</v>
      </c>
      <c r="D39" s="58">
        <f t="shared" si="76"/>
        <v>5.624394242003448</v>
      </c>
      <c r="E39" s="58">
        <f t="shared" si="76"/>
        <v>5.677924299537839</v>
      </c>
      <c r="F39" s="58">
        <f t="shared" si="76"/>
        <v>5.60410932629108</v>
      </c>
      <c r="G39" s="58">
        <f t="shared" si="76"/>
        <v>5.411458394773135</v>
      </c>
      <c r="H39" s="58">
        <f t="shared" si="76"/>
        <v>5.473256276942357</v>
      </c>
      <c r="I39" s="58">
        <f t="shared" si="76"/>
        <v>5.53982777586083</v>
      </c>
      <c r="J39" s="58">
        <f t="shared" si="76"/>
        <v>5.320472303084224</v>
      </c>
      <c r="K39" s="58">
        <f t="shared" si="76"/>
        <v>5.76412695335556</v>
      </c>
      <c r="L39" s="58">
        <f t="shared" si="76"/>
        <v>5.441569898073837</v>
      </c>
      <c r="M39" s="58">
        <f t="shared" si="76"/>
        <v>5.483652166666666</v>
      </c>
      <c r="N39" s="58">
        <f t="shared" si="76"/>
        <v>5.497477478518248</v>
      </c>
      <c r="O39" s="58">
        <f t="shared" si="76"/>
        <v>5.531434820151348</v>
      </c>
      <c r="P39" s="58">
        <f t="shared" si="76"/>
        <v>5.87493802440169</v>
      </c>
      <c r="Q39" s="58">
        <f t="shared" si="76"/>
        <v>5.656894902183972</v>
      </c>
      <c r="R39" s="58">
        <f t="shared" si="76"/>
        <v>5.29499354146975</v>
      </c>
      <c r="S39" s="58">
        <f t="shared" si="76"/>
        <v>5.800117166285015</v>
      </c>
      <c r="T39" s="58">
        <f t="shared" si="76"/>
        <v>5.613826439093355</v>
      </c>
      <c r="U39" s="58">
        <f t="shared" si="76"/>
        <v>5.713206829755516</v>
      </c>
      <c r="V39" s="58">
        <f t="shared" si="76"/>
        <v>5.872359796171171</v>
      </c>
      <c r="W39" s="58">
        <f t="shared" si="76"/>
        <v>5.900067574504917</v>
      </c>
      <c r="X39" s="58">
        <f t="shared" si="76"/>
        <v>5.406939050987504</v>
      </c>
      <c r="Y39" s="58">
        <f t="shared" si="76"/>
        <v>5.661066869737493</v>
      </c>
      <c r="Z39" s="58">
        <f aca="true" t="shared" si="77" ref="Z39:AQ39">Z37/Z9/12</f>
        <v>5.780407681928076</v>
      </c>
      <c r="AA39" s="58">
        <f t="shared" si="77"/>
        <v>5.717098694066</v>
      </c>
      <c r="AB39" s="58">
        <f t="shared" si="77"/>
        <v>5.518154200980391</v>
      </c>
      <c r="AC39" s="58">
        <f t="shared" si="77"/>
        <v>5.243985669447756</v>
      </c>
      <c r="AD39" s="58">
        <f t="shared" si="77"/>
        <v>5.5706922288864495</v>
      </c>
      <c r="AE39" s="58">
        <f t="shared" si="77"/>
        <v>5.683180631764233</v>
      </c>
      <c r="AF39" s="58">
        <f t="shared" si="77"/>
        <v>5.662577955284552</v>
      </c>
      <c r="AG39" s="58">
        <f t="shared" si="77"/>
        <v>5.9869279561403514</v>
      </c>
      <c r="AH39" s="58">
        <f t="shared" si="77"/>
        <v>5.405394037377845</v>
      </c>
      <c r="AI39" s="58">
        <f t="shared" si="77"/>
        <v>5.793044250773036</v>
      </c>
      <c r="AJ39" s="58">
        <f t="shared" si="77"/>
        <v>5.496627779469165</v>
      </c>
      <c r="AK39" s="58">
        <f t="shared" si="77"/>
        <v>5.500414523426475</v>
      </c>
      <c r="AL39" s="58">
        <f t="shared" si="77"/>
        <v>5.164314136715997</v>
      </c>
      <c r="AM39" s="58">
        <f t="shared" si="77"/>
        <v>5.6549363361970215</v>
      </c>
      <c r="AN39" s="58">
        <f t="shared" si="77"/>
        <v>5.641564879027534</v>
      </c>
      <c r="AO39" s="58">
        <f t="shared" si="77"/>
        <v>5.854761645296207</v>
      </c>
      <c r="AP39" s="58">
        <f t="shared" si="77"/>
        <v>5.910974773681303</v>
      </c>
      <c r="AQ39" s="58">
        <f t="shared" si="77"/>
        <v>5.591712868819432</v>
      </c>
      <c r="AR39" s="58">
        <f aca="true" t="shared" si="78" ref="AR39:AX39">AR37/AR9/12</f>
        <v>5.80144341308679</v>
      </c>
      <c r="AS39" s="58">
        <f t="shared" si="78"/>
        <v>5.823092900868712</v>
      </c>
      <c r="AT39" s="58">
        <f t="shared" si="78"/>
        <v>5.9077614040255275</v>
      </c>
      <c r="AU39" s="58">
        <f t="shared" si="78"/>
        <v>5.9855001047269765</v>
      </c>
      <c r="AV39" s="58">
        <f t="shared" si="78"/>
        <v>5.732536193442518</v>
      </c>
      <c r="AW39" s="58">
        <f t="shared" si="78"/>
        <v>5.703326871316855</v>
      </c>
      <c r="AX39" s="58">
        <f t="shared" si="78"/>
        <v>5.673565497512437</v>
      </c>
      <c r="AY39" s="58">
        <f>AY37/AY9/12</f>
        <v>5.84837403131143</v>
      </c>
      <c r="AZ39" s="58">
        <f>AZ37/AZ9/12</f>
        <v>5.810810772938443</v>
      </c>
      <c r="BA39" s="58">
        <f>BA37/BA9/12</f>
        <v>5.904045105246623</v>
      </c>
      <c r="BB39" s="58">
        <f aca="true" t="shared" si="79" ref="BB39:BO39">BB37/BB9/12</f>
        <v>5.710588100372224</v>
      </c>
      <c r="BC39" s="58">
        <f t="shared" si="79"/>
        <v>5.602971998591639</v>
      </c>
      <c r="BD39" s="58">
        <f t="shared" si="79"/>
        <v>5.626327370965633</v>
      </c>
      <c r="BE39" s="58">
        <f t="shared" si="79"/>
        <v>5.556065592585415</v>
      </c>
      <c r="BF39" s="58">
        <f t="shared" si="79"/>
        <v>5.088288459112736</v>
      </c>
      <c r="BG39" s="58">
        <f t="shared" si="79"/>
        <v>5.497671533581575</v>
      </c>
      <c r="BH39" s="58">
        <f t="shared" si="79"/>
        <v>5.672429750928995</v>
      </c>
      <c r="BI39" s="58">
        <f t="shared" si="79"/>
        <v>5.915418074892938</v>
      </c>
      <c r="BJ39" s="58">
        <f t="shared" si="79"/>
        <v>5.153727129617253</v>
      </c>
      <c r="BK39" s="58">
        <f t="shared" si="79"/>
        <v>5.732758392900558</v>
      </c>
      <c r="BL39" s="58">
        <f t="shared" si="79"/>
        <v>5.140901040339703</v>
      </c>
      <c r="BM39" s="58">
        <f t="shared" si="79"/>
        <v>5.406748739969639</v>
      </c>
      <c r="BN39" s="58">
        <f t="shared" si="79"/>
        <v>5.601795910165484</v>
      </c>
      <c r="BO39" s="58">
        <f t="shared" si="79"/>
        <v>5.048570536130536</v>
      </c>
    </row>
    <row r="40" spans="1:53" s="1" customFormat="1" ht="12.75">
      <c r="A40" s="6"/>
      <c r="B40" s="6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</row>
  </sheetData>
  <sheetProtection/>
  <mergeCells count="9">
    <mergeCell ref="A37:B37"/>
    <mergeCell ref="A28:A31"/>
    <mergeCell ref="A15:A18"/>
    <mergeCell ref="A5:B5"/>
    <mergeCell ref="A6:B6"/>
    <mergeCell ref="A11:A14"/>
    <mergeCell ref="A19:A23"/>
    <mergeCell ref="A24:A27"/>
    <mergeCell ref="A32:A36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2015-05-18T07:38:37Z</cp:lastPrinted>
  <dcterms:created xsi:type="dcterms:W3CDTF">2007-12-13T08:11:03Z</dcterms:created>
  <dcterms:modified xsi:type="dcterms:W3CDTF">2017-06-08T12:55:26Z</dcterms:modified>
  <cp:category/>
  <cp:version/>
  <cp:contentType/>
  <cp:contentStatus/>
</cp:coreProperties>
</file>